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60" windowHeight="7875" tabRatio="983" activeTab="0"/>
  </bookViews>
  <sheets>
    <sheet name="수식(예제)" sheetId="1" r:id="rId1"/>
    <sheet name="수식(결과)" sheetId="2" r:id="rId2"/>
    <sheet name="참조(예제)" sheetId="3" r:id="rId3"/>
    <sheet name="참조(결과)" sheetId="4" r:id="rId4"/>
    <sheet name="날짜(예제)" sheetId="5" r:id="rId5"/>
    <sheet name="날짜(결과)" sheetId="6" r:id="rId6"/>
    <sheet name="논리(예제)" sheetId="7" r:id="rId7"/>
    <sheet name="논리(결과)" sheetId="8" r:id="rId8"/>
    <sheet name="데이터베이스1(예제)" sheetId="9" r:id="rId9"/>
    <sheet name="데이터베이스1(결과)" sheetId="10" r:id="rId10"/>
    <sheet name="데이터베이스2(예제)" sheetId="11" r:id="rId11"/>
    <sheet name="데이터베이스2(결과)" sheetId="12" r:id="rId12"/>
    <sheet name="문자열1(예제)" sheetId="13" r:id="rId13"/>
    <sheet name="문자열1(결과)" sheetId="14" r:id="rId14"/>
    <sheet name="문자열2(예제)" sheetId="15" r:id="rId15"/>
    <sheet name="문자열2(결과)" sheetId="16" r:id="rId16"/>
    <sheet name="수학1(예제)" sheetId="17" r:id="rId17"/>
    <sheet name="수학1(결과)" sheetId="18" r:id="rId18"/>
    <sheet name="수학2(예제)" sheetId="19" r:id="rId19"/>
    <sheet name="수학2(결과)" sheetId="20" r:id="rId20"/>
    <sheet name="찾기(예제)" sheetId="21" r:id="rId21"/>
    <sheet name="찾기(결과)" sheetId="22" r:id="rId22"/>
    <sheet name="통계1(예제)" sheetId="23" r:id="rId23"/>
    <sheet name="통계1(결과)" sheetId="24" r:id="rId24"/>
    <sheet name="통계2(예제)" sheetId="25" r:id="rId25"/>
    <sheet name="통계2(결과)" sheetId="26" r:id="rId26"/>
    <sheet name="실습1(예제)" sheetId="27" r:id="rId27"/>
    <sheet name="실습1(결과)" sheetId="28" r:id="rId28"/>
    <sheet name="실습2(예제)" sheetId="29" r:id="rId29"/>
    <sheet name="실습2(결과)" sheetId="30" r:id="rId30"/>
  </sheets>
  <externalReferences>
    <externalReference r:id="rId33"/>
    <externalReference r:id="rId34"/>
  </externalReferences>
  <definedNames>
    <definedName name="삼학년">'[1]3학년입력'!$E:$E</definedName>
    <definedName name="이학년">'[1]2학년입력'!$E:$E</definedName>
    <definedName name="일학년">'[1]1학년입력'!$E:$E</definedName>
    <definedName name="학생수">'[2]서식(결과)'!$G$5:$H$19</definedName>
  </definedNames>
  <calcPr fullCalcOnLoad="1"/>
</workbook>
</file>

<file path=xl/sharedStrings.xml><?xml version="1.0" encoding="utf-8"?>
<sst xmlns="http://schemas.openxmlformats.org/spreadsheetml/2006/main" count="1151" uniqueCount="593">
  <si>
    <t>이름</t>
  </si>
  <si>
    <t>기본급</t>
  </si>
  <si>
    <t>수당</t>
  </si>
  <si>
    <t>합계</t>
  </si>
  <si>
    <t>세금</t>
  </si>
  <si>
    <t>실수령액</t>
  </si>
  <si>
    <t>A</t>
  </si>
  <si>
    <t>C</t>
  </si>
  <si>
    <t>B</t>
  </si>
  <si>
    <t>ROUND</t>
  </si>
  <si>
    <t>평균</t>
  </si>
  <si>
    <t>&gt;=80</t>
  </si>
  <si>
    <t>필기</t>
  </si>
  <si>
    <t>실기</t>
  </si>
  <si>
    <t>평균점수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</si>
  <si>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</si>
  <si>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</si>
  <si>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</si>
  <si>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</si>
  <si>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</si>
  <si>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</si>
  <si>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</si>
  <si>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</si>
  <si>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</si>
  <si>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</si>
  <si>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</si>
  <si>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고객ID</t>
  </si>
  <si>
    <t>성명</t>
  </si>
  <si>
    <t>고객구분</t>
  </si>
  <si>
    <t>가입일</t>
  </si>
  <si>
    <t>거래횟수</t>
  </si>
  <si>
    <t>총거래금액</t>
  </si>
  <si>
    <t>우병배</t>
  </si>
  <si>
    <t>일반</t>
  </si>
  <si>
    <t>표명규</t>
  </si>
  <si>
    <t>골드</t>
  </si>
  <si>
    <t>손미선</t>
  </si>
  <si>
    <t>우대</t>
  </si>
  <si>
    <t>윤연숙</t>
  </si>
  <si>
    <t>박찬우</t>
  </si>
  <si>
    <t>안순일</t>
  </si>
  <si>
    <t>이경희</t>
  </si>
  <si>
    <t>황명길</t>
  </si>
  <si>
    <t>박연이</t>
  </si>
  <si>
    <t>김청수</t>
  </si>
  <si>
    <t>임순정</t>
  </si>
  <si>
    <t>총거래횟수</t>
  </si>
  <si>
    <t>평균금액</t>
  </si>
  <si>
    <t>최고금액</t>
  </si>
  <si>
    <t>최소금액</t>
  </si>
  <si>
    <t>회원수</t>
  </si>
  <si>
    <t>강남규</t>
  </si>
  <si>
    <t>김수아</t>
  </si>
  <si>
    <t>정기서</t>
  </si>
  <si>
    <t>이현경</t>
  </si>
  <si>
    <t>김영철</t>
  </si>
  <si>
    <t>권혁준</t>
  </si>
  <si>
    <t>김화궁</t>
  </si>
  <si>
    <t>이름</t>
  </si>
  <si>
    <t>교육점수</t>
  </si>
  <si>
    <t>업무능력</t>
  </si>
  <si>
    <t>실적등급</t>
  </si>
  <si>
    <t>실적수당</t>
  </si>
  <si>
    <t>특별수당</t>
  </si>
  <si>
    <t>강남규</t>
  </si>
  <si>
    <t>A</t>
  </si>
  <si>
    <t>C</t>
  </si>
  <si>
    <t>김수아</t>
  </si>
  <si>
    <t>정기서</t>
  </si>
  <si>
    <t>B</t>
  </si>
  <si>
    <t>이현경</t>
  </si>
  <si>
    <t>김영철</t>
  </si>
  <si>
    <t>권혁준</t>
  </si>
  <si>
    <t>김화궁</t>
  </si>
  <si>
    <t>이름</t>
  </si>
  <si>
    <t>교육점수</t>
  </si>
  <si>
    <t>업무능력</t>
  </si>
  <si>
    <t>실적등급</t>
  </si>
  <si>
    <t>실적수당</t>
  </si>
  <si>
    <t>특별수당</t>
  </si>
  <si>
    <t>고객ID</t>
  </si>
  <si>
    <t>성명</t>
  </si>
  <si>
    <t>고객구분</t>
  </si>
  <si>
    <t>가입일</t>
  </si>
  <si>
    <t>거래횟수</t>
  </si>
  <si>
    <t>총거래금액</t>
  </si>
  <si>
    <t>우병배</t>
  </si>
  <si>
    <t>일반</t>
  </si>
  <si>
    <t>표명규</t>
  </si>
  <si>
    <t>골드</t>
  </si>
  <si>
    <t>손미선</t>
  </si>
  <si>
    <t>우대</t>
  </si>
  <si>
    <t>윤연숙</t>
  </si>
  <si>
    <t>박찬우</t>
  </si>
  <si>
    <t>안순일</t>
  </si>
  <si>
    <t>이경희</t>
  </si>
  <si>
    <t>황명길</t>
  </si>
  <si>
    <t>박연이</t>
  </si>
  <si>
    <t>김청수</t>
  </si>
  <si>
    <t>임순정</t>
  </si>
  <si>
    <t>총거래횟수</t>
  </si>
  <si>
    <t>평균금액</t>
  </si>
  <si>
    <t>최고금액</t>
  </si>
  <si>
    <t>최소금액</t>
  </si>
  <si>
    <t>회원수</t>
  </si>
  <si>
    <t>평균</t>
  </si>
  <si>
    <t>&lt;조건식&gt;</t>
  </si>
  <si>
    <t>최창민</t>
  </si>
  <si>
    <t>조민수</t>
  </si>
  <si>
    <t>한현주</t>
  </si>
  <si>
    <t>임경환</t>
  </si>
  <si>
    <t>권영배</t>
  </si>
  <si>
    <t>최애자</t>
  </si>
  <si>
    <t>신동근</t>
  </si>
  <si>
    <t xml:space="preserve"> 2) 필기와 실기 점수가 모두 80 이상인 학생의 수</t>
  </si>
  <si>
    <t xml:space="preserve"> 3) 필기 또는 실기 점수가 80 이상인 학생 수</t>
  </si>
  <si>
    <t xml:space="preserve"> 4) 평균 점수가 전체 평균보다 적은 학생 수</t>
  </si>
  <si>
    <t xml:space="preserve"> 1) 평균 점수가 80 이상인 학생 수</t>
  </si>
  <si>
    <t>2)</t>
  </si>
  <si>
    <t>3)</t>
  </si>
  <si>
    <t>4)</t>
  </si>
  <si>
    <t>1)</t>
  </si>
  <si>
    <t>주민등록번호</t>
  </si>
  <si>
    <t>성별</t>
  </si>
  <si>
    <t>나이</t>
  </si>
  <si>
    <t>LOWER</t>
  </si>
  <si>
    <t>UPPER</t>
  </si>
  <si>
    <t>PROPER</t>
  </si>
  <si>
    <t>성명</t>
  </si>
  <si>
    <t>주민등록번호</t>
  </si>
  <si>
    <t>성별</t>
  </si>
  <si>
    <t>나이</t>
  </si>
  <si>
    <t>심행래</t>
  </si>
  <si>
    <t>김봉현</t>
  </si>
  <si>
    <t>이찬호</t>
  </si>
  <si>
    <t>박이슈</t>
  </si>
  <si>
    <t>이장군</t>
  </si>
  <si>
    <t>황건이</t>
  </si>
  <si>
    <t>이율용</t>
  </si>
  <si>
    <t>장보가</t>
  </si>
  <si>
    <t>서정수</t>
  </si>
  <si>
    <t>왕순원</t>
  </si>
  <si>
    <t>박목일</t>
  </si>
  <si>
    <t>성명</t>
  </si>
  <si>
    <t>심행래</t>
  </si>
  <si>
    <t>김봉현</t>
  </si>
  <si>
    <t>이찬호</t>
  </si>
  <si>
    <t>박이슈</t>
  </si>
  <si>
    <t>이장군</t>
  </si>
  <si>
    <t>황건이</t>
  </si>
  <si>
    <t>이율용</t>
  </si>
  <si>
    <t>장보가</t>
  </si>
  <si>
    <t>서정수</t>
  </si>
  <si>
    <t>왕순원</t>
  </si>
  <si>
    <t>박목일</t>
  </si>
  <si>
    <t>예제</t>
  </si>
  <si>
    <t>TRIM</t>
  </si>
  <si>
    <t>AaAa    a</t>
  </si>
  <si>
    <t>BB   bbb</t>
  </si>
  <si>
    <t>CCC  cc</t>
  </si>
  <si>
    <t>D   dDdD</t>
  </si>
  <si>
    <t>EE  eee</t>
  </si>
  <si>
    <r>
      <t>1</t>
    </r>
    <r>
      <rPr>
        <sz val="11"/>
        <rFont val="돋움"/>
        <family val="3"/>
      </rPr>
      <t>)</t>
    </r>
  </si>
  <si>
    <t>숫자</t>
  </si>
  <si>
    <r>
      <t>2</t>
    </r>
    <r>
      <rPr>
        <sz val="11"/>
        <rFont val="돋움"/>
        <family val="3"/>
      </rPr>
      <t>)</t>
    </r>
  </si>
  <si>
    <t>ROUNDUP</t>
  </si>
  <si>
    <t>ROUNDDOWN</t>
  </si>
  <si>
    <r>
      <t>3</t>
    </r>
    <r>
      <rPr>
        <sz val="11"/>
        <rFont val="돋움"/>
        <family val="3"/>
      </rPr>
      <t>)</t>
    </r>
  </si>
  <si>
    <t>INT</t>
  </si>
  <si>
    <t>ABS</t>
  </si>
  <si>
    <t>TRUNC</t>
  </si>
  <si>
    <t>자릿수</t>
  </si>
  <si>
    <t>숫자</t>
  </si>
  <si>
    <t>짝수/홀수</t>
  </si>
  <si>
    <t>• CHOOSE 함수</t>
  </si>
  <si>
    <t>날짜 입력</t>
  </si>
  <si>
    <t>요일은?</t>
  </si>
  <si>
    <t>• VLOOKUP 함수</t>
  </si>
  <si>
    <t>제품명</t>
  </si>
  <si>
    <t>단위</t>
  </si>
  <si>
    <t>입고가</t>
  </si>
  <si>
    <t>코드 입력</t>
  </si>
  <si>
    <t>개</t>
  </si>
  <si>
    <t>100(g)</t>
  </si>
  <si>
    <t>• HLOOKUP 함수</t>
  </si>
  <si>
    <t>할인금액</t>
  </si>
  <si>
    <t>제품코드</t>
  </si>
  <si>
    <t>• VLOOKUP 함수</t>
  </si>
  <si>
    <t>제품코드</t>
  </si>
  <si>
    <t>제품명</t>
  </si>
  <si>
    <t>단위</t>
  </si>
  <si>
    <t>입고가</t>
  </si>
  <si>
    <t>코드 입력</t>
  </si>
  <si>
    <t>A01</t>
  </si>
  <si>
    <t>사과</t>
  </si>
  <si>
    <t>500(g)</t>
  </si>
  <si>
    <t>A02</t>
  </si>
  <si>
    <t>배</t>
  </si>
  <si>
    <t>개</t>
  </si>
  <si>
    <t>A03</t>
  </si>
  <si>
    <t>복숭아</t>
  </si>
  <si>
    <t>A04</t>
  </si>
  <si>
    <t>귤</t>
  </si>
  <si>
    <t>100(g)</t>
  </si>
  <si>
    <t>A05</t>
  </si>
  <si>
    <t>수박</t>
  </si>
  <si>
    <t>A06</t>
  </si>
  <si>
    <t>자두</t>
  </si>
  <si>
    <t>A07</t>
  </si>
  <si>
    <t>참외</t>
  </si>
  <si>
    <t>300(g)</t>
  </si>
  <si>
    <t>• HLOOKUP 함수</t>
  </si>
  <si>
    <t>주문금액</t>
  </si>
  <si>
    <t>할인금액</t>
  </si>
  <si>
    <t>A01</t>
  </si>
  <si>
    <t>사과</t>
  </si>
  <si>
    <t>500(g)</t>
  </si>
  <si>
    <t>A02</t>
  </si>
  <si>
    <t>배</t>
  </si>
  <si>
    <t>A03</t>
  </si>
  <si>
    <t>복숭아</t>
  </si>
  <si>
    <t>A04</t>
  </si>
  <si>
    <t>귤</t>
  </si>
  <si>
    <t>A05</t>
  </si>
  <si>
    <t>수박</t>
  </si>
  <si>
    <t>A06</t>
  </si>
  <si>
    <t>자두</t>
  </si>
  <si>
    <t>A07</t>
  </si>
  <si>
    <t>참외</t>
  </si>
  <si>
    <t>300(g)</t>
  </si>
  <si>
    <t>주문금액</t>
  </si>
  <si>
    <r>
      <t>A</t>
    </r>
    <r>
      <rPr>
        <sz val="11"/>
        <rFont val="돋움"/>
        <family val="3"/>
      </rPr>
      <t>0</t>
    </r>
    <r>
      <rPr>
        <sz val="11"/>
        <rFont val="돋움"/>
        <family val="3"/>
      </rPr>
      <t>3</t>
    </r>
  </si>
  <si>
    <t>제품코드</t>
  </si>
  <si>
    <t>1월</t>
  </si>
  <si>
    <t>2월</t>
  </si>
  <si>
    <t>3월</t>
  </si>
  <si>
    <t>평균</t>
  </si>
  <si>
    <t>순위</t>
  </si>
  <si>
    <t>A001</t>
  </si>
  <si>
    <t>B001</t>
  </si>
  <si>
    <t>C001</t>
  </si>
  <si>
    <t>D001</t>
  </si>
  <si>
    <t>E001</t>
  </si>
  <si>
    <t>F001</t>
  </si>
  <si>
    <t>G001</t>
  </si>
  <si>
    <t>최고매출</t>
  </si>
  <si>
    <t>최소매출</t>
  </si>
  <si>
    <t>매출우수</t>
  </si>
  <si>
    <t>매출부진</t>
  </si>
  <si>
    <t>금액</t>
  </si>
  <si>
    <t>최우길</t>
  </si>
  <si>
    <t>전하식</t>
  </si>
  <si>
    <t>이병설</t>
  </si>
  <si>
    <t>이호원</t>
  </si>
  <si>
    <t>유회준</t>
  </si>
  <si>
    <t>장두석</t>
  </si>
  <si>
    <t>노홍섭</t>
  </si>
  <si>
    <t>이름</t>
  </si>
  <si>
    <t>기본급</t>
  </si>
  <si>
    <t>수당</t>
  </si>
  <si>
    <t>합계</t>
  </si>
  <si>
    <t>세금</t>
  </si>
  <si>
    <t>실수령액</t>
  </si>
  <si>
    <t>최우길</t>
  </si>
  <si>
    <t>전하식</t>
  </si>
  <si>
    <t>이병설</t>
  </si>
  <si>
    <t>이호원</t>
  </si>
  <si>
    <t>유회준</t>
  </si>
  <si>
    <t>장두석</t>
  </si>
  <si>
    <t>노홍섭</t>
  </si>
  <si>
    <t>결과</t>
  </si>
  <si>
    <t>연도(YEAR)</t>
  </si>
  <si>
    <t>월(MONTH)</t>
  </si>
  <si>
    <t>일(DAY)</t>
  </si>
  <si>
    <t>시(HOUR)</t>
  </si>
  <si>
    <t>분(MINUTE)</t>
  </si>
  <si>
    <t>초(SECOND)</t>
  </si>
  <si>
    <t>날짜(DATE)</t>
  </si>
  <si>
    <t>시간(TIME)</t>
  </si>
  <si>
    <t>오늘의 날짜</t>
  </si>
  <si>
    <t>오늘의 날짜와 시간</t>
  </si>
  <si>
    <t>표시 부분</t>
  </si>
  <si>
    <t>요일(WEEKDAY)</t>
  </si>
  <si>
    <t>요일(WEEKDAY)-서식</t>
  </si>
  <si>
    <t>오늘의 날짜</t>
  </si>
  <si>
    <t>오늘의 날짜와 시간</t>
  </si>
  <si>
    <t>표시 부분</t>
  </si>
  <si>
    <t>결과</t>
  </si>
  <si>
    <t>연도(YEAR)</t>
  </si>
  <si>
    <t>월(MONTH)</t>
  </si>
  <si>
    <t>일(DAY)</t>
  </si>
  <si>
    <t>시(HOUR)</t>
  </si>
  <si>
    <t>분(MINUTE)</t>
  </si>
  <si>
    <t>초(SECOND)</t>
  </si>
  <si>
    <t>날짜(DATE)</t>
  </si>
  <si>
    <t>시간(TIME)</t>
  </si>
  <si>
    <t>요일(WEEKDAY)</t>
  </si>
  <si>
    <t>요일(WEEKDAY)-서식</t>
  </si>
  <si>
    <t>수량</t>
  </si>
  <si>
    <t>단가</t>
  </si>
  <si>
    <t>• SQRT</t>
  </si>
  <si>
    <t>• FACT</t>
  </si>
  <si>
    <t>• POWER</t>
  </si>
  <si>
    <t>• PI</t>
  </si>
  <si>
    <t>• RAND</t>
  </si>
  <si>
    <t>이름</t>
  </si>
  <si>
    <t>부서</t>
  </si>
  <si>
    <t>1월</t>
  </si>
  <si>
    <t>2월</t>
  </si>
  <si>
    <t>3월</t>
  </si>
  <si>
    <t>합계</t>
  </si>
  <si>
    <t>김상원</t>
  </si>
  <si>
    <t>영업1부</t>
  </si>
  <si>
    <t>이갑봉</t>
  </si>
  <si>
    <t>영업2부</t>
  </si>
  <si>
    <t>강정희</t>
  </si>
  <si>
    <t>김동호</t>
  </si>
  <si>
    <t>이남주</t>
  </si>
  <si>
    <t>왕영애</t>
  </si>
  <si>
    <t>박효남</t>
  </si>
  <si>
    <t>인원</t>
  </si>
  <si>
    <t>1월합계</t>
  </si>
  <si>
    <t>2월합계</t>
  </si>
  <si>
    <t>3월합계</t>
  </si>
  <si>
    <t>총합계</t>
  </si>
  <si>
    <t>[표1] 펜던트 판매 현황</t>
  </si>
  <si>
    <t>[표2] 독거 노인 잔치 예정표</t>
  </si>
  <si>
    <t>월</t>
  </si>
  <si>
    <t>판매량</t>
  </si>
  <si>
    <t>매출총액</t>
  </si>
  <si>
    <t>고객성명</t>
  </si>
  <si>
    <t>생년월일</t>
  </si>
  <si>
    <t>거주동</t>
  </si>
  <si>
    <t>잔치예정</t>
  </si>
  <si>
    <t>1월</t>
  </si>
  <si>
    <t>황금려</t>
  </si>
  <si>
    <t>풍납동</t>
  </si>
  <si>
    <t>2월</t>
  </si>
  <si>
    <t>진재연</t>
  </si>
  <si>
    <t>등촌동</t>
  </si>
  <si>
    <t>3월</t>
  </si>
  <si>
    <t>박승호</t>
  </si>
  <si>
    <t>이문동</t>
  </si>
  <si>
    <t>4월</t>
  </si>
  <si>
    <t>최남성</t>
  </si>
  <si>
    <t>금호동</t>
  </si>
  <si>
    <t>5월</t>
  </si>
  <si>
    <t>강진형</t>
  </si>
  <si>
    <t>양재동</t>
  </si>
  <si>
    <t>6월</t>
  </si>
  <si>
    <t>장형화</t>
  </si>
  <si>
    <t>미아동</t>
  </si>
  <si>
    <t>장링호</t>
  </si>
  <si>
    <t>상계동</t>
  </si>
  <si>
    <t>할인율</t>
  </si>
  <si>
    <t>은정수</t>
  </si>
  <si>
    <t>창동</t>
  </si>
  <si>
    <t>김석주</t>
  </si>
  <si>
    <t>명일동</t>
  </si>
  <si>
    <t>민경수</t>
  </si>
  <si>
    <t>응봉동</t>
  </si>
  <si>
    <r>
      <t>[표</t>
    </r>
    <r>
      <rPr>
        <sz val="11"/>
        <rFont val="돋움"/>
        <family val="3"/>
      </rPr>
      <t>3</t>
    </r>
    <r>
      <rPr>
        <sz val="11"/>
        <rFont val="돋움"/>
        <family val="3"/>
      </rPr>
      <t>]</t>
    </r>
    <r>
      <rPr>
        <sz val="11"/>
        <rFont val="돋움"/>
        <family val="3"/>
      </rPr>
      <t xml:space="preserve"> 원격연수 관리</t>
    </r>
  </si>
  <si>
    <r>
      <t>[표</t>
    </r>
    <r>
      <rPr>
        <sz val="11"/>
        <rFont val="돋움"/>
        <family val="3"/>
      </rPr>
      <t>4</t>
    </r>
    <r>
      <rPr>
        <sz val="11"/>
        <rFont val="돋움"/>
        <family val="3"/>
      </rPr>
      <t>]</t>
    </r>
    <r>
      <rPr>
        <sz val="11"/>
        <rFont val="돋움"/>
        <family val="3"/>
      </rPr>
      <t xml:space="preserve"> 특허 신청 일시</t>
    </r>
  </si>
  <si>
    <r>
      <t>회원I</t>
    </r>
    <r>
      <rPr>
        <sz val="11"/>
        <rFont val="돋움"/>
        <family val="3"/>
      </rPr>
      <t>D</t>
    </r>
  </si>
  <si>
    <t>원격출석점수</t>
  </si>
  <si>
    <t>출석시험</t>
  </si>
  <si>
    <t>순위</t>
  </si>
  <si>
    <t>제출회사</t>
  </si>
  <si>
    <r>
      <t>특허 신청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일시</t>
    </r>
  </si>
  <si>
    <t>시간</t>
  </si>
  <si>
    <r>
      <t>j</t>
    </r>
    <r>
      <rPr>
        <sz val="11"/>
        <rFont val="돋움"/>
        <family val="3"/>
      </rPr>
      <t>un308</t>
    </r>
  </si>
  <si>
    <t>미리내</t>
  </si>
  <si>
    <r>
      <t>b</t>
    </r>
    <r>
      <rPr>
        <sz val="11"/>
        <rFont val="돋움"/>
        <family val="3"/>
      </rPr>
      <t>abjib</t>
    </r>
  </si>
  <si>
    <t>거장</t>
  </si>
  <si>
    <r>
      <t>h</t>
    </r>
    <r>
      <rPr>
        <sz val="11"/>
        <rFont val="돋움"/>
        <family val="3"/>
      </rPr>
      <t>ikim</t>
    </r>
  </si>
  <si>
    <t>제온</t>
  </si>
  <si>
    <r>
      <t>m</t>
    </r>
    <r>
      <rPr>
        <sz val="11"/>
        <rFont val="돋움"/>
        <family val="3"/>
      </rPr>
      <t>iumma</t>
    </r>
  </si>
  <si>
    <t>미크론</t>
  </si>
  <si>
    <t>jang99</t>
  </si>
  <si>
    <t>씽크</t>
  </si>
  <si>
    <r>
      <t>j</t>
    </r>
    <r>
      <rPr>
        <sz val="11"/>
        <rFont val="돋움"/>
        <family val="3"/>
      </rPr>
      <t>kh09</t>
    </r>
  </si>
  <si>
    <t>인포</t>
  </si>
  <si>
    <r>
      <t>c</t>
    </r>
    <r>
      <rPr>
        <sz val="11"/>
        <rFont val="돋움"/>
        <family val="3"/>
      </rPr>
      <t>camjon</t>
    </r>
  </si>
  <si>
    <t>신화</t>
  </si>
  <si>
    <r>
      <t>c</t>
    </r>
    <r>
      <rPr>
        <sz val="11"/>
        <rFont val="돋움"/>
        <family val="3"/>
      </rPr>
      <t>hoei12</t>
    </r>
  </si>
  <si>
    <t>창조</t>
  </si>
  <si>
    <r>
      <t>[표</t>
    </r>
    <r>
      <rPr>
        <sz val="11"/>
        <rFont val="돋움"/>
        <family val="3"/>
      </rPr>
      <t>5</t>
    </r>
    <r>
      <rPr>
        <sz val="11"/>
        <rFont val="돋움"/>
        <family val="3"/>
      </rPr>
      <t>]</t>
    </r>
    <r>
      <rPr>
        <sz val="11"/>
        <rFont val="돋움"/>
        <family val="3"/>
      </rPr>
      <t xml:space="preserve"> 채무 상환액 조정표</t>
    </r>
  </si>
  <si>
    <t>성명</t>
  </si>
  <si>
    <t>이자</t>
  </si>
  <si>
    <t>상환액</t>
  </si>
  <si>
    <t>조정상환액</t>
  </si>
  <si>
    <t>이상호</t>
  </si>
  <si>
    <t>장영민</t>
  </si>
  <si>
    <t>강석훈</t>
  </si>
  <si>
    <t>박나래</t>
  </si>
  <si>
    <t>최인형</t>
  </si>
  <si>
    <t>강진아</t>
  </si>
  <si>
    <t>최민석</t>
  </si>
  <si>
    <t>박준호</t>
  </si>
  <si>
    <r>
      <t>[표</t>
    </r>
    <r>
      <rPr>
        <sz val="11"/>
        <rFont val="돋움"/>
        <family val="3"/>
      </rPr>
      <t>1</t>
    </r>
    <r>
      <rPr>
        <sz val="11"/>
        <rFont val="돋움"/>
        <family val="3"/>
      </rPr>
      <t>]</t>
    </r>
    <r>
      <rPr>
        <sz val="11"/>
        <rFont val="돋움"/>
        <family val="3"/>
      </rPr>
      <t xml:space="preserve"> 채용 시험 성적</t>
    </r>
  </si>
  <si>
    <t>[표2] 상여금 지급 현황</t>
  </si>
  <si>
    <t>수험번호</t>
  </si>
  <si>
    <t>성별</t>
  </si>
  <si>
    <t>성적</t>
  </si>
  <si>
    <t>(단위:천원)</t>
  </si>
  <si>
    <t>강진정</t>
  </si>
  <si>
    <t>남</t>
  </si>
  <si>
    <t>팀별</t>
  </si>
  <si>
    <t>사번</t>
  </si>
  <si>
    <t>본봉</t>
  </si>
  <si>
    <t>상여금</t>
  </si>
  <si>
    <t>김용민</t>
  </si>
  <si>
    <t>여</t>
  </si>
  <si>
    <t>재무팀</t>
  </si>
  <si>
    <t>김나래</t>
  </si>
  <si>
    <t>9711P</t>
  </si>
  <si>
    <t>진경만</t>
  </si>
  <si>
    <t>윤기상</t>
  </si>
  <si>
    <t>9801A</t>
  </si>
  <si>
    <t>박자희</t>
  </si>
  <si>
    <t>남</t>
  </si>
  <si>
    <t>영업팀</t>
  </si>
  <si>
    <t>황선호</t>
  </si>
  <si>
    <t>9914A</t>
  </si>
  <si>
    <t>고현주</t>
  </si>
  <si>
    <t>여</t>
  </si>
  <si>
    <t>이재만</t>
  </si>
  <si>
    <t>9822Q</t>
  </si>
  <si>
    <t>성현이</t>
  </si>
  <si>
    <t>기획팀</t>
  </si>
  <si>
    <t>허준용</t>
  </si>
  <si>
    <t>9901B</t>
  </si>
  <si>
    <t>임수정</t>
  </si>
  <si>
    <t>방기차</t>
  </si>
  <si>
    <t>9612P</t>
  </si>
  <si>
    <t>주철한</t>
  </si>
  <si>
    <t>홍보팀</t>
  </si>
  <si>
    <t>채만종</t>
  </si>
  <si>
    <t>9912P</t>
  </si>
  <si>
    <t>나혼정</t>
  </si>
  <si>
    <t>상여금 지급 기준표</t>
  </si>
  <si>
    <t>표준편차(남)</t>
  </si>
  <si>
    <t>입사년도</t>
  </si>
  <si>
    <t>96</t>
  </si>
  <si>
    <t>97</t>
  </si>
  <si>
    <t>98</t>
  </si>
  <si>
    <t>99</t>
  </si>
  <si>
    <t>구성비율(%)</t>
  </si>
  <si>
    <t xml:space="preserve">[표3] 필기 시험 평가 </t>
  </si>
  <si>
    <t>영어</t>
  </si>
  <si>
    <t>전산</t>
  </si>
  <si>
    <t>상식</t>
  </si>
  <si>
    <t>평가</t>
  </si>
  <si>
    <t>장혁준</t>
  </si>
  <si>
    <t>이선돌</t>
  </si>
  <si>
    <t>[표4] 청소년 수련원 입소예약</t>
  </si>
  <si>
    <t>민영호</t>
  </si>
  <si>
    <t>접수코드</t>
  </si>
  <si>
    <t>동아리명</t>
  </si>
  <si>
    <t>입소월</t>
  </si>
  <si>
    <t>예정인원</t>
  </si>
  <si>
    <t>수련원명</t>
  </si>
  <si>
    <t>곽태우</t>
  </si>
  <si>
    <t>K001-1</t>
  </si>
  <si>
    <t>가야</t>
  </si>
  <si>
    <t>전준호</t>
  </si>
  <si>
    <t>K001-2</t>
  </si>
  <si>
    <t>걸스</t>
  </si>
  <si>
    <t>박태식</t>
  </si>
  <si>
    <t>S001-3</t>
  </si>
  <si>
    <t>한별</t>
  </si>
  <si>
    <t>차만석</t>
  </si>
  <si>
    <t>S001-4</t>
  </si>
  <si>
    <t>참빛</t>
  </si>
  <si>
    <t>이미자</t>
  </si>
  <si>
    <t>K002-2</t>
  </si>
  <si>
    <t>너럭</t>
  </si>
  <si>
    <t>K003-2</t>
  </si>
  <si>
    <t>참사랑</t>
  </si>
  <si>
    <t>7월</t>
  </si>
  <si>
    <t>S002-3</t>
  </si>
  <si>
    <t>새벽</t>
  </si>
  <si>
    <t>8월</t>
  </si>
  <si>
    <t>[표5] 매출 판매 수량 집계</t>
  </si>
  <si>
    <t>(단위 : 대)</t>
  </si>
  <si>
    <t>S001-1</t>
  </si>
  <si>
    <t>울트라</t>
  </si>
  <si>
    <t>판매점</t>
  </si>
  <si>
    <t>냉장고</t>
  </si>
  <si>
    <t>홈시어터</t>
  </si>
  <si>
    <t>세탁기</t>
  </si>
  <si>
    <t>중구</t>
  </si>
  <si>
    <t>동구</t>
  </si>
  <si>
    <t>중구지점의 냉장고 최대수량과 중구지점의 세탁기 최소수량의 차이</t>
  </si>
  <si>
    <t>북구</t>
  </si>
  <si>
    <t>반장 선거</t>
  </si>
  <si>
    <t>물품명</t>
  </si>
  <si>
    <t>후보자</t>
  </si>
  <si>
    <t>투표수</t>
  </si>
  <si>
    <t>지지율</t>
  </si>
  <si>
    <t>변대진</t>
  </si>
  <si>
    <t>홍소영</t>
  </si>
  <si>
    <t>분필</t>
  </si>
  <si>
    <t>이영광</t>
  </si>
  <si>
    <t>정연준</t>
  </si>
  <si>
    <t>최규성</t>
  </si>
  <si>
    <t>총투표수</t>
  </si>
  <si>
    <t>노트북</t>
  </si>
  <si>
    <t>본체</t>
  </si>
  <si>
    <t>모니터</t>
  </si>
  <si>
    <t>물품 구입 금액</t>
  </si>
  <si>
    <t>A4 용지</t>
  </si>
  <si>
    <t>칠판 지우개</t>
  </si>
  <si>
    <t>B5 용지</t>
  </si>
  <si>
    <t>할인된 금액</t>
  </si>
  <si>
    <t>합격여부</t>
  </si>
  <si>
    <t>생년월일</t>
  </si>
  <si>
    <t>영어 시험 점수</t>
  </si>
  <si>
    <t>직원 근무 평가</t>
  </si>
  <si>
    <t>입사일</t>
  </si>
  <si>
    <t>근무점수</t>
  </si>
  <si>
    <t>영어점수</t>
  </si>
  <si>
    <t>응시 인원수</t>
  </si>
  <si>
    <t>박정호</t>
  </si>
  <si>
    <t>강인월</t>
  </si>
  <si>
    <t>신정희</t>
  </si>
  <si>
    <t>70점대</t>
  </si>
  <si>
    <t>차영국</t>
  </si>
  <si>
    <t>김용태</t>
  </si>
  <si>
    <t>김진영</t>
  </si>
  <si>
    <t>류장결</t>
  </si>
  <si>
    <t>유현숙</t>
  </si>
  <si>
    <t>송태영</t>
  </si>
  <si>
    <t>최정렬</t>
  </si>
  <si>
    <t>박상영</t>
  </si>
  <si>
    <t>강창희</t>
  </si>
  <si>
    <t>최현구</t>
  </si>
  <si>
    <t>천영주</t>
  </si>
  <si>
    <t>박인수</t>
  </si>
  <si>
    <t>대금 납부 현황</t>
  </si>
  <si>
    <t>교재 대금 납부 현황</t>
  </si>
  <si>
    <t>공통필수</t>
  </si>
  <si>
    <t>전공필수</t>
  </si>
  <si>
    <t>전공선택</t>
  </si>
  <si>
    <t>번호</t>
  </si>
  <si>
    <t>어학</t>
  </si>
  <si>
    <t>어동철</t>
  </si>
  <si>
    <t>O</t>
  </si>
  <si>
    <t>이동한</t>
  </si>
  <si>
    <t>인당수</t>
  </si>
  <si>
    <t>어형부</t>
  </si>
  <si>
    <t>기형도</t>
  </si>
  <si>
    <t>강철민</t>
  </si>
  <si>
    <t>안지만</t>
  </si>
  <si>
    <t>오지훈</t>
  </si>
  <si>
    <t>신호연</t>
  </si>
  <si>
    <t>사용철</t>
  </si>
  <si>
    <t>윤동훈</t>
  </si>
  <si>
    <t>우동철</t>
  </si>
  <si>
    <t>임미영</t>
  </si>
  <si>
    <t>유민국</t>
  </si>
  <si>
    <t>구대성</t>
  </si>
  <si>
    <t>안동수</t>
  </si>
  <si>
    <t>미납자수</t>
  </si>
  <si>
    <t>납부</t>
  </si>
  <si>
    <t>번호</t>
  </si>
  <si>
    <t>성명</t>
  </si>
  <si>
    <t>공통필수</t>
  </si>
  <si>
    <t>전공필수</t>
  </si>
  <si>
    <t>전공선택</t>
  </si>
  <si>
    <t>어학</t>
  </si>
  <si>
    <t>이동한</t>
  </si>
  <si>
    <t>납부</t>
  </si>
  <si>
    <t>어형부</t>
  </si>
  <si>
    <t>강철민</t>
  </si>
  <si>
    <t>오지훈</t>
  </si>
  <si>
    <t>사용철</t>
  </si>
  <si>
    <t>우동철</t>
  </si>
  <si>
    <t>유민국</t>
  </si>
  <si>
    <t>안동수</t>
  </si>
  <si>
    <t>납부자수</t>
  </si>
  <si>
    <t>납부자수</t>
  </si>
  <si>
    <t>123456-1234567</t>
  </si>
  <si>
    <t>123456-1234568</t>
  </si>
  <si>
    <t>123456-1234569</t>
  </si>
  <si>
    <t>123456-1234570</t>
  </si>
  <si>
    <t>123456-1234571</t>
  </si>
  <si>
    <t>123456-1234572</t>
  </si>
  <si>
    <t>123456-1234573</t>
  </si>
  <si>
    <t>123456-1234574</t>
  </si>
  <si>
    <t>123456-1234575</t>
  </si>
  <si>
    <t>123456-1234576</t>
  </si>
  <si>
    <t>123456-1234577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</si>
</sst>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DBNum4][$-412]General"/>
    <numFmt numFmtId="182" formatCode="[=0]\500000;[=0]\300000;\100000"/>
    <numFmt numFmtId="183" formatCode="[&gt;=80]&quot;합격&quot;;&quot;불합격&quot;"/>
    <numFmt numFmtId="184" formatCode="&quot;초&quot;&quot;과&quot;;&quot;유&quot;&quot;지&quot;;&quot;미&quot;&quot;달&quot;"/>
    <numFmt numFmtId="185" formatCode="&quot;초&quot;&quot;과&quot;;&quot;미&quot;&quot;달&quot;;&quot;유&quot;&quot;지&quot;"/>
    <numFmt numFmtId="186" formatCode="yy/mm/dd\ h:mm:ss"/>
    <numFmt numFmtId="187" formatCode="mm&quot;월&quot;\ dd&quot;일&quot;"/>
    <numFmt numFmtId="188" formatCode="mmm/yyyy"/>
    <numFmt numFmtId="189" formatCode="aaaa"/>
    <numFmt numFmtId="190" formatCode="0_ "/>
    <numFmt numFmtId="191" formatCode="#,##0_ "/>
    <numFmt numFmtId="192" formatCode="0.00_ "/>
    <numFmt numFmtId="193" formatCode="0.0_ "/>
    <numFmt numFmtId="194" formatCode="yy/mm/dd"/>
    <numFmt numFmtId="195" formatCode="[$-412]AM/PM\ h:mm:ss"/>
    <numFmt numFmtId="196" formatCode="[$-409]h:mm:ss\ AM/PM;@"/>
    <numFmt numFmtId="197" formatCode="0_);[Red]\(0\)"/>
    <numFmt numFmtId="198" formatCode="aaa"/>
    <numFmt numFmtId="199" formatCode="dd\-mmm\-yy"/>
    <numFmt numFmtId="200" formatCode="0.0"/>
    <numFmt numFmtId="201" formatCode="_-&quot;₩&quot;* #,##0.0_-;\-&quot;₩&quot;* #,##0.0_-;_-&quot;₩&quot;* &quot;-&quot;_-;_-@_-"/>
    <numFmt numFmtId="202" formatCode="_-&quot;₩&quot;* #,##0.00_-;\-&quot;₩&quot;* #,##0.00_-;_-&quot;₩&quot;* &quot;-&quot;_-;_-@_-"/>
    <numFmt numFmtId="203" formatCode="0\ &quot;명&quot;"/>
    <numFmt numFmtId="204" formatCode="#,##0_);[Red]\(#,##0\)"/>
    <numFmt numFmtId="205" formatCode="#&quot;년&quot;"/>
    <numFmt numFmtId="206" formatCode="0.0%"/>
    <numFmt numFmtId="207" formatCode="_-* #,##0_-;\-* #,##0_-;_-* &quot;-&quot;??_-;_-@_-"/>
    <numFmt numFmtId="208" formatCode="#\ &quot;년&quot;"/>
    <numFmt numFmtId="209" formatCode="#,###\ &quot;개&quot;"/>
    <numFmt numFmtId="210" formatCode="000000\-0000000"/>
    <numFmt numFmtId="211" formatCode="#&quot;반&quot;"/>
    <numFmt numFmtId="212" formatCode="yyyy/mm/dd\ \(aaa\)"/>
    <numFmt numFmtId="213" formatCode="#,###\ &quot;원&quot;"/>
    <numFmt numFmtId="214" formatCode="yyyy/mm/dd\ \(aaa\)"/>
    <numFmt numFmtId="215" formatCode="@\ &quot;님&quot;"/>
    <numFmt numFmtId="216" formatCode="yyyy/mm/dd\ \(aaaa\)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sz val="10"/>
      <color indexed="8"/>
      <name val="한컴바탕"/>
      <family val="1"/>
    </font>
    <font>
      <sz val="10"/>
      <name val="돋움"/>
      <family val="3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93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1" fontId="0" fillId="33" borderId="10" xfId="48" applyFont="1" applyFill="1" applyBorder="1" applyAlignment="1">
      <alignment horizontal="center" vertical="center"/>
    </xf>
    <xf numFmtId="41" fontId="0" fillId="33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41" fontId="0" fillId="0" borderId="10" xfId="48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41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94" fontId="0" fillId="33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93" fontId="0" fillId="0" borderId="2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94" fontId="0" fillId="33" borderId="20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1" fontId="0" fillId="0" borderId="10" xfId="48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1" fontId="0" fillId="0" borderId="0" xfId="48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41" fontId="0" fillId="0" borderId="10" xfId="48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41" fontId="0" fillId="0" borderId="10" xfId="48" applyFont="1" applyFill="1" applyBorder="1" applyAlignment="1">
      <alignment/>
    </xf>
    <xf numFmtId="41" fontId="0" fillId="0" borderId="0" xfId="48" applyFont="1" applyFill="1" applyBorder="1" applyAlignment="1">
      <alignment vertical="center"/>
    </xf>
    <xf numFmtId="41" fontId="0" fillId="0" borderId="10" xfId="48" applyFont="1" applyFill="1" applyBorder="1" applyAlignment="1">
      <alignment horizontal="center" vertical="center"/>
    </xf>
    <xf numFmtId="41" fontId="0" fillId="0" borderId="10" xfId="48" applyFont="1" applyFill="1" applyBorder="1" applyAlignment="1">
      <alignment/>
    </xf>
    <xf numFmtId="41" fontId="0" fillId="33" borderId="10" xfId="48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1" fontId="0" fillId="0" borderId="10" xfId="48" applyFont="1" applyFill="1" applyBorder="1" applyAlignment="1">
      <alignment vertical="center"/>
    </xf>
    <xf numFmtId="41" fontId="0" fillId="0" borderId="10" xfId="48" applyBorder="1" applyAlignment="1">
      <alignment vertical="center"/>
    </xf>
    <xf numFmtId="41" fontId="0" fillId="0" borderId="32" xfId="48" applyFont="1" applyFill="1" applyBorder="1" applyAlignment="1">
      <alignment vertical="center"/>
    </xf>
    <xf numFmtId="41" fontId="0" fillId="0" borderId="33" xfId="48" applyFont="1" applyFill="1" applyBorder="1" applyAlignment="1">
      <alignment vertical="center"/>
    </xf>
    <xf numFmtId="41" fontId="0" fillId="33" borderId="32" xfId="48" applyFill="1" applyBorder="1" applyAlignment="1">
      <alignment vertical="center"/>
    </xf>
    <xf numFmtId="41" fontId="0" fillId="33" borderId="10" xfId="48" applyFill="1" applyBorder="1" applyAlignment="1">
      <alignment vertical="center"/>
    </xf>
    <xf numFmtId="41" fontId="0" fillId="33" borderId="33" xfId="48" applyFill="1" applyBorder="1" applyAlignment="1">
      <alignment vertical="center"/>
    </xf>
    <xf numFmtId="41" fontId="0" fillId="33" borderId="15" xfId="48" applyFill="1" applyBorder="1" applyAlignment="1">
      <alignment vertical="center"/>
    </xf>
    <xf numFmtId="41" fontId="0" fillId="33" borderId="20" xfId="48" applyFill="1" applyBorder="1" applyAlignment="1">
      <alignment vertical="center"/>
    </xf>
    <xf numFmtId="41" fontId="0" fillId="33" borderId="34" xfId="48" applyFill="1" applyBorder="1" applyAlignment="1">
      <alignment vertical="center"/>
    </xf>
    <xf numFmtId="41" fontId="0" fillId="33" borderId="32" xfId="48" applyFill="1" applyBorder="1" applyAlignment="1">
      <alignment vertical="center"/>
    </xf>
    <xf numFmtId="41" fontId="0" fillId="33" borderId="30" xfId="48" applyFill="1" applyBorder="1" applyAlignment="1">
      <alignment vertical="center"/>
    </xf>
    <xf numFmtId="41" fontId="0" fillId="33" borderId="35" xfId="48" applyFill="1" applyBorder="1" applyAlignment="1">
      <alignment vertical="center"/>
    </xf>
    <xf numFmtId="41" fontId="0" fillId="33" borderId="20" xfId="48" applyFill="1" applyBorder="1" applyAlignment="1">
      <alignment vertical="center"/>
    </xf>
    <xf numFmtId="41" fontId="0" fillId="33" borderId="21" xfId="48" applyFill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1" fontId="0" fillId="33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41" fontId="0" fillId="33" borderId="10" xfId="48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18" fontId="0" fillId="33" borderId="10" xfId="0" applyNumberFormat="1" applyFill="1" applyBorder="1" applyAlignment="1">
      <alignment vertical="center"/>
    </xf>
    <xf numFmtId="189" fontId="0" fillId="33" borderId="10" xfId="0" applyNumberFormat="1" applyFill="1" applyBorder="1" applyAlignment="1">
      <alignment vertical="center"/>
    </xf>
    <xf numFmtId="22" fontId="0" fillId="33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10" xfId="48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91" fontId="0" fillId="0" borderId="0" xfId="48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1" fontId="0" fillId="0" borderId="10" xfId="48" applyBorder="1" applyAlignment="1">
      <alignment/>
    </xf>
    <xf numFmtId="207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/>
    </xf>
    <xf numFmtId="41" fontId="0" fillId="0" borderId="10" xfId="48" applyFont="1" applyBorder="1" applyAlignment="1">
      <alignment horizontal="center"/>
    </xf>
    <xf numFmtId="41" fontId="0" fillId="0" borderId="10" xfId="48" applyFont="1" applyFill="1" applyBorder="1" applyAlignment="1">
      <alignment horizontal="right"/>
    </xf>
    <xf numFmtId="41" fontId="0" fillId="0" borderId="10" xfId="48" applyFill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48" applyBorder="1" applyAlignment="1">
      <alignment/>
    </xf>
    <xf numFmtId="0" fontId="0" fillId="0" borderId="0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41" fontId="0" fillId="0" borderId="10" xfId="48" applyBorder="1" applyAlignment="1">
      <alignment horizontal="right"/>
    </xf>
    <xf numFmtId="41" fontId="0" fillId="0" borderId="10" xfId="0" applyNumberFormat="1" applyBorder="1" applyAlignment="1">
      <alignment/>
    </xf>
    <xf numFmtId="41" fontId="0" fillId="0" borderId="10" xfId="48" applyFont="1" applyBorder="1" applyAlignment="1">
      <alignment/>
    </xf>
    <xf numFmtId="41" fontId="0" fillId="0" borderId="10" xfId="48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1" fontId="0" fillId="0" borderId="10" xfId="0" applyNumberFormat="1" applyBorder="1" applyAlignment="1">
      <alignment vertical="center"/>
    </xf>
    <xf numFmtId="20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center"/>
    </xf>
    <xf numFmtId="9" fontId="0" fillId="0" borderId="10" xfId="43" applyBorder="1" applyAlignment="1">
      <alignment horizontal="right"/>
    </xf>
    <xf numFmtId="0" fontId="0" fillId="0" borderId="10" xfId="63" applyBorder="1" applyAlignment="1">
      <alignment horizontal="center"/>
      <protection/>
    </xf>
    <xf numFmtId="9" fontId="0" fillId="0" borderId="10" xfId="43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33" borderId="10" xfId="63" applyFill="1" applyBorder="1" applyAlignment="1">
      <alignment horizontal="center"/>
      <protection/>
    </xf>
    <xf numFmtId="9" fontId="0" fillId="33" borderId="10" xfId="0" applyNumberForma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62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4" applyBorder="1" applyAlignment="1">
      <alignment horizontal="center"/>
      <protection/>
    </xf>
    <xf numFmtId="0" fontId="0" fillId="33" borderId="10" xfId="64" applyFill="1" applyBorder="1" applyAlignment="1">
      <alignment horizontal="center"/>
      <protection/>
    </xf>
    <xf numFmtId="14" fontId="0" fillId="0" borderId="10" xfId="62" applyNumberFormat="1" applyFont="1" applyBorder="1" applyAlignment="1">
      <alignment horizontal="center"/>
      <protection/>
    </xf>
    <xf numFmtId="0" fontId="0" fillId="0" borderId="0" xfId="64" applyBorder="1" applyAlignment="1">
      <alignment/>
      <protection/>
    </xf>
    <xf numFmtId="0" fontId="0" fillId="0" borderId="10" xfId="62" applyFont="1" applyFill="1" applyBorder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8" fillId="0" borderId="0" xfId="62" applyFont="1" applyAlignment="1">
      <alignment horizontal="left"/>
      <protection/>
    </xf>
    <xf numFmtId="0" fontId="0" fillId="0" borderId="10" xfId="62" applyBorder="1" applyAlignment="1">
      <alignment horizontal="center"/>
      <protection/>
    </xf>
    <xf numFmtId="0" fontId="0" fillId="0" borderId="38" xfId="62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0" fillId="33" borderId="10" xfId="62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0" fillId="33" borderId="10" xfId="62" applyFill="1" applyBorder="1" applyAlignment="1">
      <alignment horizontal="center"/>
      <protection/>
    </xf>
    <xf numFmtId="0" fontId="0" fillId="0" borderId="10" xfId="62" applyBorder="1" applyAlignment="1">
      <alignment horizontal="center" vertical="center"/>
      <protection/>
    </xf>
    <xf numFmtId="0" fontId="2" fillId="0" borderId="40" xfId="62" applyFont="1" applyBorder="1" applyAlignment="1">
      <alignment horizontal="center"/>
      <protection/>
    </xf>
    <xf numFmtId="22" fontId="0" fillId="0" borderId="38" xfId="0" applyNumberFormat="1" applyFont="1" applyBorder="1" applyAlignment="1">
      <alignment horizontal="center"/>
    </xf>
    <xf numFmtId="22" fontId="0" fillId="0" borderId="1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eti" xfId="62"/>
    <cellStyle name="표준_엑셀자료" xfId="63"/>
    <cellStyle name="표준_통계_seti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95250</xdr:rowOff>
    </xdr:from>
    <xdr:to>
      <xdr:col>2</xdr:col>
      <xdr:colOff>704850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1581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95250</xdr:rowOff>
    </xdr:from>
    <xdr:to>
      <xdr:col>2</xdr:col>
      <xdr:colOff>704850</xdr:colOff>
      <xdr:row>3</xdr:row>
      <xdr:rowOff>95250</xdr:rowOff>
    </xdr:to>
    <xdr:sp>
      <xdr:nvSpPr>
        <xdr:cNvPr id="2" name="Line 4"/>
        <xdr:cNvSpPr>
          <a:spLocks/>
        </xdr:cNvSpPr>
      </xdr:nvSpPr>
      <xdr:spPr>
        <a:xfrm>
          <a:off x="1581150" y="666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66675</xdr:rowOff>
    </xdr:from>
    <xdr:to>
      <xdr:col>2</xdr:col>
      <xdr:colOff>704850</xdr:colOff>
      <xdr:row>5</xdr:row>
      <xdr:rowOff>66675</xdr:rowOff>
    </xdr:to>
    <xdr:sp>
      <xdr:nvSpPr>
        <xdr:cNvPr id="3" name="Line 5"/>
        <xdr:cNvSpPr>
          <a:spLocks/>
        </xdr:cNvSpPr>
      </xdr:nvSpPr>
      <xdr:spPr>
        <a:xfrm>
          <a:off x="1581150" y="1019175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1</xdr:row>
      <xdr:rowOff>95250</xdr:rowOff>
    </xdr:from>
    <xdr:to>
      <xdr:col>6</xdr:col>
      <xdr:colOff>704850</xdr:colOff>
      <xdr:row>1</xdr:row>
      <xdr:rowOff>95250</xdr:rowOff>
    </xdr:to>
    <xdr:sp>
      <xdr:nvSpPr>
        <xdr:cNvPr id="4" name="Line 8"/>
        <xdr:cNvSpPr>
          <a:spLocks/>
        </xdr:cNvSpPr>
      </xdr:nvSpPr>
      <xdr:spPr>
        <a:xfrm>
          <a:off x="4629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114300</xdr:rowOff>
    </xdr:from>
    <xdr:to>
      <xdr:col>6</xdr:col>
      <xdr:colOff>704850</xdr:colOff>
      <xdr:row>3</xdr:row>
      <xdr:rowOff>114300</xdr:rowOff>
    </xdr:to>
    <xdr:sp>
      <xdr:nvSpPr>
        <xdr:cNvPr id="5" name="Line 9"/>
        <xdr:cNvSpPr>
          <a:spLocks/>
        </xdr:cNvSpPr>
      </xdr:nvSpPr>
      <xdr:spPr>
        <a:xfrm>
          <a:off x="4629150" y="6858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95250</xdr:rowOff>
    </xdr:from>
    <xdr:to>
      <xdr:col>2</xdr:col>
      <xdr:colOff>704850</xdr:colOff>
      <xdr:row>1</xdr:row>
      <xdr:rowOff>95250</xdr:rowOff>
    </xdr:to>
    <xdr:sp>
      <xdr:nvSpPr>
        <xdr:cNvPr id="6" name="Line 34"/>
        <xdr:cNvSpPr>
          <a:spLocks/>
        </xdr:cNvSpPr>
      </xdr:nvSpPr>
      <xdr:spPr>
        <a:xfrm>
          <a:off x="1581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95250</xdr:rowOff>
    </xdr:from>
    <xdr:to>
      <xdr:col>2</xdr:col>
      <xdr:colOff>704850</xdr:colOff>
      <xdr:row>3</xdr:row>
      <xdr:rowOff>95250</xdr:rowOff>
    </xdr:to>
    <xdr:sp>
      <xdr:nvSpPr>
        <xdr:cNvPr id="7" name="Line 35"/>
        <xdr:cNvSpPr>
          <a:spLocks/>
        </xdr:cNvSpPr>
      </xdr:nvSpPr>
      <xdr:spPr>
        <a:xfrm>
          <a:off x="1581150" y="666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66675</xdr:rowOff>
    </xdr:from>
    <xdr:to>
      <xdr:col>2</xdr:col>
      <xdr:colOff>704850</xdr:colOff>
      <xdr:row>5</xdr:row>
      <xdr:rowOff>66675</xdr:rowOff>
    </xdr:to>
    <xdr:sp>
      <xdr:nvSpPr>
        <xdr:cNvPr id="8" name="Line 36"/>
        <xdr:cNvSpPr>
          <a:spLocks/>
        </xdr:cNvSpPr>
      </xdr:nvSpPr>
      <xdr:spPr>
        <a:xfrm>
          <a:off x="1581150" y="1019175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1</xdr:row>
      <xdr:rowOff>95250</xdr:rowOff>
    </xdr:from>
    <xdr:to>
      <xdr:col>6</xdr:col>
      <xdr:colOff>704850</xdr:colOff>
      <xdr:row>1</xdr:row>
      <xdr:rowOff>95250</xdr:rowOff>
    </xdr:to>
    <xdr:sp>
      <xdr:nvSpPr>
        <xdr:cNvPr id="9" name="Line 37"/>
        <xdr:cNvSpPr>
          <a:spLocks/>
        </xdr:cNvSpPr>
      </xdr:nvSpPr>
      <xdr:spPr>
        <a:xfrm>
          <a:off x="4629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114300</xdr:rowOff>
    </xdr:from>
    <xdr:to>
      <xdr:col>6</xdr:col>
      <xdr:colOff>704850</xdr:colOff>
      <xdr:row>3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4629150" y="6858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95250</xdr:rowOff>
    </xdr:from>
    <xdr:to>
      <xdr:col>2</xdr:col>
      <xdr:colOff>704850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1581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95250</xdr:rowOff>
    </xdr:from>
    <xdr:to>
      <xdr:col>2</xdr:col>
      <xdr:colOff>704850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1581150" y="666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66675</xdr:rowOff>
    </xdr:from>
    <xdr:to>
      <xdr:col>2</xdr:col>
      <xdr:colOff>704850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81150" y="1019175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1</xdr:row>
      <xdr:rowOff>95250</xdr:rowOff>
    </xdr:from>
    <xdr:to>
      <xdr:col>6</xdr:col>
      <xdr:colOff>704850</xdr:colOff>
      <xdr:row>1</xdr:row>
      <xdr:rowOff>95250</xdr:rowOff>
    </xdr:to>
    <xdr:sp>
      <xdr:nvSpPr>
        <xdr:cNvPr id="4" name="Line 4"/>
        <xdr:cNvSpPr>
          <a:spLocks/>
        </xdr:cNvSpPr>
      </xdr:nvSpPr>
      <xdr:spPr>
        <a:xfrm>
          <a:off x="4629150" y="28575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114300</xdr:rowOff>
    </xdr:from>
    <xdr:to>
      <xdr:col>6</xdr:col>
      <xdr:colOff>704850</xdr:colOff>
      <xdr:row>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629150" y="685800"/>
          <a:ext cx="647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980;&#51221;\6,000&#50896;&#49884;&#47532;&#51592;(&#50689;&#51652;)\&#49440;&#49373;&#45784;\Part2\CA%20&#48512;&#49436;%20&#51312;&#51649;_&#50756;&#494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0980;&#51221;\&#49436;&#50872;&#44368;&#50977;&#50672;&#49688;&#50896;\&#49772;&#50868;&#50641;&#49472;\&#50641;&#49472;&#51088;&#47308;\1.&#51077;&#47141;&#48143;&#54200;&#516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학년입력"/>
      <sheetName val="2학년입력"/>
      <sheetName val="3학년입력"/>
      <sheetName val="CA부서"/>
      <sheetName val="부서별출력"/>
    </sheetNames>
    <sheetDataSet>
      <sheetData sheetId="0">
        <row r="2">
          <cell r="E2" t="str">
            <v>CA 부서 입력</v>
          </cell>
        </row>
        <row r="3">
          <cell r="E3" t="str">
            <v>건강 달리기반</v>
          </cell>
        </row>
        <row r="4">
          <cell r="E4" t="str">
            <v>공익광고반</v>
          </cell>
        </row>
        <row r="5">
          <cell r="E5" t="str">
            <v>관악반</v>
          </cell>
        </row>
        <row r="6">
          <cell r="E6" t="str">
            <v>교지 편집반</v>
          </cell>
        </row>
        <row r="7">
          <cell r="E7" t="str">
            <v>그룹사운드반</v>
          </cell>
        </row>
        <row r="8">
          <cell r="E8" t="str">
            <v>노래나무</v>
          </cell>
        </row>
        <row r="9">
          <cell r="E9" t="str">
            <v>농구반</v>
          </cell>
        </row>
        <row r="10">
          <cell r="E10" t="str">
            <v>답사반</v>
          </cell>
        </row>
        <row r="11">
          <cell r="E11" t="str">
            <v>당구반</v>
          </cell>
        </row>
        <row r="12">
          <cell r="E12" t="str">
            <v>대중매체 연구반</v>
          </cell>
        </row>
        <row r="13">
          <cell r="E13" t="str">
            <v>대중음악 이해반</v>
          </cell>
        </row>
        <row r="14">
          <cell r="E14" t="str">
            <v>대표선수반</v>
          </cell>
        </row>
        <row r="15">
          <cell r="E15" t="str">
            <v>독서반 토론반</v>
          </cell>
        </row>
        <row r="16">
          <cell r="E16" t="str">
            <v>인터넷 펜팔반</v>
          </cell>
        </row>
        <row r="17">
          <cell r="E17" t="str">
            <v>만화 연구반</v>
          </cell>
        </row>
        <row r="18">
          <cell r="E18" t="str">
            <v>매지션</v>
          </cell>
        </row>
        <row r="19">
          <cell r="E19" t="str">
            <v>멋과흥</v>
          </cell>
        </row>
        <row r="20">
          <cell r="E20" t="str">
            <v>문화유적 답사반</v>
          </cell>
        </row>
        <row r="21">
          <cell r="E21" t="str">
            <v>방송반</v>
          </cell>
        </row>
        <row r="22">
          <cell r="E22" t="str">
            <v>배드민턴반</v>
          </cell>
        </row>
        <row r="23">
          <cell r="E23" t="str">
            <v>별보기반</v>
          </cell>
        </row>
        <row r="24">
          <cell r="E24" t="str">
            <v>볼링반</v>
          </cell>
        </row>
        <row r="25">
          <cell r="E25" t="str">
            <v>사진반</v>
          </cell>
        </row>
        <row r="26">
          <cell r="E26" t="str">
            <v>생태환경 연구반</v>
          </cell>
        </row>
        <row r="27">
          <cell r="E27" t="str">
            <v>건강 달리기반</v>
          </cell>
        </row>
        <row r="28">
          <cell r="E28" t="str">
            <v>공익광고반</v>
          </cell>
        </row>
        <row r="29">
          <cell r="E29" t="str">
            <v>관악반</v>
          </cell>
        </row>
        <row r="30">
          <cell r="E30" t="str">
            <v>교지 편집반</v>
          </cell>
        </row>
        <row r="31">
          <cell r="E31" t="str">
            <v>그룹사운드반</v>
          </cell>
        </row>
        <row r="32">
          <cell r="E32" t="str">
            <v>노래나무</v>
          </cell>
        </row>
        <row r="33">
          <cell r="E33" t="str">
            <v>농구반</v>
          </cell>
        </row>
        <row r="34">
          <cell r="E34" t="str">
            <v>답사반</v>
          </cell>
        </row>
        <row r="35">
          <cell r="E35" t="str">
            <v>당구반</v>
          </cell>
        </row>
        <row r="36">
          <cell r="E36" t="str">
            <v>대중매체 연구반</v>
          </cell>
        </row>
        <row r="37">
          <cell r="E37" t="str">
            <v>대중음악 이해반</v>
          </cell>
        </row>
        <row r="38">
          <cell r="E38" t="str">
            <v>대표선수반</v>
          </cell>
        </row>
        <row r="39">
          <cell r="E39" t="str">
            <v>독서반 토론반</v>
          </cell>
        </row>
        <row r="40">
          <cell r="E40" t="str">
            <v>인터넷 펜팔반</v>
          </cell>
        </row>
        <row r="41">
          <cell r="E41" t="str">
            <v>만화 연구반</v>
          </cell>
        </row>
        <row r="42">
          <cell r="E42" t="str">
            <v>매지션</v>
          </cell>
        </row>
        <row r="43">
          <cell r="E43" t="str">
            <v>멋과흥</v>
          </cell>
        </row>
        <row r="44">
          <cell r="E44" t="str">
            <v>문화유적 답사반</v>
          </cell>
        </row>
        <row r="45">
          <cell r="E45" t="str">
            <v>방송반</v>
          </cell>
        </row>
        <row r="46">
          <cell r="E46" t="str">
            <v>배드민턴반</v>
          </cell>
        </row>
        <row r="47">
          <cell r="E47" t="str">
            <v>별보기반</v>
          </cell>
        </row>
        <row r="48">
          <cell r="E48" t="str">
            <v>볼링반</v>
          </cell>
        </row>
        <row r="49">
          <cell r="E49" t="str">
            <v>사진반</v>
          </cell>
        </row>
        <row r="50">
          <cell r="E50" t="str">
            <v>생태환경 연구반</v>
          </cell>
        </row>
        <row r="51">
          <cell r="E51" t="str">
            <v>수학 체험반</v>
          </cell>
        </row>
        <row r="52">
          <cell r="E52" t="str">
            <v>건강 달리기반</v>
          </cell>
        </row>
        <row r="53">
          <cell r="E53" t="str">
            <v>공익광고반</v>
          </cell>
        </row>
        <row r="54">
          <cell r="E54" t="str">
            <v>관악반</v>
          </cell>
        </row>
        <row r="55">
          <cell r="E55" t="str">
            <v>교지 편집반</v>
          </cell>
        </row>
        <row r="56">
          <cell r="E56" t="str">
            <v>그룹사운드반</v>
          </cell>
        </row>
        <row r="57">
          <cell r="E57" t="str">
            <v>노래나무</v>
          </cell>
        </row>
        <row r="58">
          <cell r="E58" t="str">
            <v>농구반</v>
          </cell>
        </row>
        <row r="59">
          <cell r="E59" t="str">
            <v>답사반</v>
          </cell>
        </row>
        <row r="60">
          <cell r="E60" t="str">
            <v>당구반</v>
          </cell>
        </row>
        <row r="61">
          <cell r="E61" t="str">
            <v>대중매체 연구반</v>
          </cell>
        </row>
        <row r="62">
          <cell r="E62" t="str">
            <v>대중음악 이해반</v>
          </cell>
        </row>
        <row r="63">
          <cell r="E63" t="str">
            <v>대표선수반</v>
          </cell>
        </row>
        <row r="64">
          <cell r="E64" t="str">
            <v>독서반 토론반</v>
          </cell>
        </row>
        <row r="65">
          <cell r="E65" t="str">
            <v>인터넷 펜팔반</v>
          </cell>
        </row>
        <row r="66">
          <cell r="E66" t="str">
            <v>만화 연구반</v>
          </cell>
        </row>
        <row r="67">
          <cell r="E67" t="str">
            <v>매지션</v>
          </cell>
        </row>
        <row r="68">
          <cell r="E68" t="str">
            <v>멋과흥</v>
          </cell>
        </row>
        <row r="69">
          <cell r="E69" t="str">
            <v>문화유적 답사반</v>
          </cell>
        </row>
        <row r="70">
          <cell r="E70" t="str">
            <v>방송반</v>
          </cell>
        </row>
        <row r="71">
          <cell r="E71" t="str">
            <v>배드민턴반</v>
          </cell>
        </row>
        <row r="72">
          <cell r="E72" t="str">
            <v>별보기반</v>
          </cell>
        </row>
        <row r="73">
          <cell r="E73" t="str">
            <v>볼링반</v>
          </cell>
        </row>
        <row r="74">
          <cell r="E74" t="str">
            <v>사진반</v>
          </cell>
        </row>
        <row r="75">
          <cell r="E75" t="str">
            <v>생태환경 연구반</v>
          </cell>
        </row>
        <row r="76">
          <cell r="E76" t="str">
            <v>수학 체험반</v>
          </cell>
        </row>
        <row r="77">
          <cell r="E77" t="str">
            <v>건강 달리기반</v>
          </cell>
        </row>
        <row r="78">
          <cell r="E78" t="str">
            <v>공익광고반</v>
          </cell>
        </row>
        <row r="79">
          <cell r="E79" t="str">
            <v>관악반</v>
          </cell>
        </row>
        <row r="80">
          <cell r="E80" t="str">
            <v>교지 편집반</v>
          </cell>
        </row>
        <row r="81">
          <cell r="E81" t="str">
            <v>그룹사운드반</v>
          </cell>
        </row>
        <row r="82">
          <cell r="E82" t="str">
            <v>노래나무</v>
          </cell>
        </row>
        <row r="83">
          <cell r="E83" t="str">
            <v>농구반</v>
          </cell>
        </row>
        <row r="84">
          <cell r="E84" t="str">
            <v>답사반</v>
          </cell>
        </row>
        <row r="85">
          <cell r="E85" t="str">
            <v>당구반</v>
          </cell>
        </row>
        <row r="86">
          <cell r="E86" t="str">
            <v>대중매체 연구반</v>
          </cell>
        </row>
        <row r="87">
          <cell r="E87" t="str">
            <v>대중음악 이해반</v>
          </cell>
        </row>
        <row r="88">
          <cell r="E88" t="str">
            <v>대표선수반</v>
          </cell>
        </row>
        <row r="89">
          <cell r="E89" t="str">
            <v>독서반 토론반</v>
          </cell>
        </row>
        <row r="90">
          <cell r="E90" t="str">
            <v>인터넷 펜팔반</v>
          </cell>
        </row>
        <row r="91">
          <cell r="E91" t="str">
            <v>만화 연구반</v>
          </cell>
        </row>
        <row r="92">
          <cell r="E92" t="str">
            <v>매지션</v>
          </cell>
        </row>
        <row r="93">
          <cell r="E93" t="str">
            <v>멋과흥</v>
          </cell>
        </row>
        <row r="94">
          <cell r="E94" t="str">
            <v>문화유적 답사반</v>
          </cell>
        </row>
        <row r="95">
          <cell r="E95" t="str">
            <v>방송반</v>
          </cell>
        </row>
        <row r="96">
          <cell r="E96" t="str">
            <v>배드민턴반</v>
          </cell>
        </row>
        <row r="97">
          <cell r="E97" t="str">
            <v>별보기반</v>
          </cell>
        </row>
        <row r="98">
          <cell r="E98" t="str">
            <v>볼링반</v>
          </cell>
        </row>
        <row r="99">
          <cell r="E99" t="str">
            <v>사진반</v>
          </cell>
        </row>
        <row r="100">
          <cell r="E100" t="str">
            <v>생태환경 연구반</v>
          </cell>
        </row>
        <row r="101">
          <cell r="E101" t="str">
            <v>수학 체험반</v>
          </cell>
        </row>
        <row r="102">
          <cell r="E102" t="str">
            <v>건강 달리기반</v>
          </cell>
        </row>
        <row r="103">
          <cell r="E103" t="str">
            <v>공익광고반</v>
          </cell>
        </row>
        <row r="104">
          <cell r="E104" t="str">
            <v>관악반</v>
          </cell>
        </row>
        <row r="105">
          <cell r="E105" t="str">
            <v>교지 편집반</v>
          </cell>
        </row>
        <row r="106">
          <cell r="E106" t="str">
            <v>그룹사운드반</v>
          </cell>
        </row>
        <row r="107">
          <cell r="E107" t="str">
            <v>노래나무</v>
          </cell>
        </row>
      </sheetData>
      <sheetData sheetId="1">
        <row r="2">
          <cell r="E2" t="str">
            <v>CA 부서 입력</v>
          </cell>
        </row>
        <row r="3">
          <cell r="E3" t="str">
            <v>건강 달리기반</v>
          </cell>
        </row>
        <row r="4">
          <cell r="E4" t="str">
            <v>공익광고반</v>
          </cell>
        </row>
        <row r="5">
          <cell r="E5" t="str">
            <v>관악반</v>
          </cell>
        </row>
        <row r="6">
          <cell r="E6" t="str">
            <v>교지 편집반</v>
          </cell>
        </row>
        <row r="7">
          <cell r="E7" t="str">
            <v>그룹사운드반</v>
          </cell>
        </row>
        <row r="8">
          <cell r="E8" t="str">
            <v>노래나무</v>
          </cell>
        </row>
        <row r="9">
          <cell r="E9" t="str">
            <v>농구반</v>
          </cell>
        </row>
        <row r="10">
          <cell r="E10" t="str">
            <v>답사반</v>
          </cell>
        </row>
        <row r="11">
          <cell r="E11" t="str">
            <v>당구반</v>
          </cell>
        </row>
        <row r="12">
          <cell r="E12" t="str">
            <v>대중매체 연구반</v>
          </cell>
        </row>
        <row r="13">
          <cell r="E13" t="str">
            <v>대중음악 이해반</v>
          </cell>
        </row>
        <row r="14">
          <cell r="E14" t="str">
            <v>대표선수반</v>
          </cell>
        </row>
        <row r="15">
          <cell r="E15" t="str">
            <v>독서반 토론반</v>
          </cell>
        </row>
        <row r="16">
          <cell r="E16" t="str">
            <v>인터넷 펜팔반</v>
          </cell>
        </row>
        <row r="17">
          <cell r="E17" t="str">
            <v>만화 연구반</v>
          </cell>
        </row>
        <row r="18">
          <cell r="E18" t="str">
            <v>매지션</v>
          </cell>
        </row>
        <row r="19">
          <cell r="E19" t="str">
            <v>멋과흥</v>
          </cell>
        </row>
        <row r="20">
          <cell r="E20" t="str">
            <v>문화유적 답사반</v>
          </cell>
        </row>
        <row r="21">
          <cell r="E21" t="str">
            <v>방송반</v>
          </cell>
        </row>
        <row r="22">
          <cell r="E22" t="str">
            <v>배드민턴반</v>
          </cell>
        </row>
        <row r="23">
          <cell r="E23" t="str">
            <v>별보기반</v>
          </cell>
        </row>
        <row r="24">
          <cell r="E24" t="str">
            <v>볼링반</v>
          </cell>
        </row>
        <row r="25">
          <cell r="E25" t="str">
            <v>사진반</v>
          </cell>
        </row>
        <row r="26">
          <cell r="E26" t="str">
            <v>생태환경 연구반</v>
          </cell>
        </row>
        <row r="27">
          <cell r="E27" t="str">
            <v>건강 달리기반</v>
          </cell>
        </row>
        <row r="28">
          <cell r="E28" t="str">
            <v>공익광고반</v>
          </cell>
        </row>
        <row r="29">
          <cell r="E29" t="str">
            <v>관악반</v>
          </cell>
        </row>
        <row r="30">
          <cell r="E30" t="str">
            <v>교지 편집반</v>
          </cell>
        </row>
        <row r="31">
          <cell r="E31" t="str">
            <v>그룹사운드반</v>
          </cell>
        </row>
        <row r="32">
          <cell r="E32" t="str">
            <v>노래나무</v>
          </cell>
        </row>
        <row r="33">
          <cell r="E33" t="str">
            <v>농구반</v>
          </cell>
        </row>
        <row r="34">
          <cell r="E34" t="str">
            <v>답사반</v>
          </cell>
        </row>
        <row r="35">
          <cell r="E35" t="str">
            <v>당구반</v>
          </cell>
        </row>
        <row r="36">
          <cell r="E36" t="str">
            <v>대중매체 연구반</v>
          </cell>
        </row>
        <row r="37">
          <cell r="E37" t="str">
            <v>대중음악 이해반</v>
          </cell>
        </row>
        <row r="38">
          <cell r="E38" t="str">
            <v>대표선수반</v>
          </cell>
        </row>
        <row r="39">
          <cell r="E39" t="str">
            <v>독서반 토론반</v>
          </cell>
        </row>
        <row r="40">
          <cell r="E40" t="str">
            <v>인터넷 펜팔반</v>
          </cell>
        </row>
        <row r="41">
          <cell r="E41" t="str">
            <v>만화 연구반</v>
          </cell>
        </row>
        <row r="42">
          <cell r="E42" t="str">
            <v>매지션</v>
          </cell>
        </row>
        <row r="43">
          <cell r="E43" t="str">
            <v>멋과흥</v>
          </cell>
        </row>
        <row r="44">
          <cell r="E44" t="str">
            <v>문화유적 답사반</v>
          </cell>
        </row>
        <row r="45">
          <cell r="E45" t="str">
            <v>방송반</v>
          </cell>
        </row>
        <row r="46">
          <cell r="E46" t="str">
            <v>배드민턴반</v>
          </cell>
        </row>
        <row r="47">
          <cell r="E47" t="str">
            <v>별보기반</v>
          </cell>
        </row>
        <row r="48">
          <cell r="E48" t="str">
            <v>볼링반</v>
          </cell>
        </row>
        <row r="49">
          <cell r="E49" t="str">
            <v>사진반</v>
          </cell>
        </row>
        <row r="50">
          <cell r="E50" t="str">
            <v>생태환경 연구반</v>
          </cell>
        </row>
        <row r="51">
          <cell r="E51" t="str">
            <v>수학 체험반</v>
          </cell>
        </row>
        <row r="52">
          <cell r="E52" t="str">
            <v>건강 달리기반</v>
          </cell>
        </row>
        <row r="53">
          <cell r="E53" t="str">
            <v>공익광고반</v>
          </cell>
        </row>
        <row r="54">
          <cell r="E54" t="str">
            <v>관악반</v>
          </cell>
        </row>
        <row r="55">
          <cell r="E55" t="str">
            <v>교지 편집반</v>
          </cell>
        </row>
        <row r="56">
          <cell r="E56" t="str">
            <v>그룹사운드반</v>
          </cell>
        </row>
        <row r="57">
          <cell r="E57" t="str">
            <v>노래나무</v>
          </cell>
        </row>
        <row r="58">
          <cell r="E58" t="str">
            <v>농구반</v>
          </cell>
        </row>
        <row r="59">
          <cell r="E59" t="str">
            <v>답사반</v>
          </cell>
        </row>
        <row r="60">
          <cell r="E60" t="str">
            <v>당구반</v>
          </cell>
        </row>
        <row r="61">
          <cell r="E61" t="str">
            <v>대중매체 연구반</v>
          </cell>
        </row>
        <row r="62">
          <cell r="E62" t="str">
            <v>대중음악 이해반</v>
          </cell>
        </row>
        <row r="63">
          <cell r="E63" t="str">
            <v>대표선수반</v>
          </cell>
        </row>
        <row r="64">
          <cell r="E64" t="str">
            <v>독서반 토론반</v>
          </cell>
        </row>
        <row r="65">
          <cell r="E65" t="str">
            <v>인터넷 펜팔반</v>
          </cell>
        </row>
        <row r="66">
          <cell r="E66" t="str">
            <v>만화 연구반</v>
          </cell>
        </row>
        <row r="67">
          <cell r="E67" t="str">
            <v>매지션</v>
          </cell>
        </row>
        <row r="68">
          <cell r="E68" t="str">
            <v>멋과흥</v>
          </cell>
        </row>
        <row r="69">
          <cell r="E69" t="str">
            <v>문화유적 답사반</v>
          </cell>
        </row>
        <row r="70">
          <cell r="E70" t="str">
            <v>방송반</v>
          </cell>
        </row>
        <row r="71">
          <cell r="E71" t="str">
            <v>배드민턴반</v>
          </cell>
        </row>
        <row r="72">
          <cell r="E72" t="str">
            <v>별보기반</v>
          </cell>
        </row>
        <row r="73">
          <cell r="E73" t="str">
            <v>볼링반</v>
          </cell>
        </row>
        <row r="74">
          <cell r="E74" t="str">
            <v>사진반</v>
          </cell>
        </row>
        <row r="75">
          <cell r="E75" t="str">
            <v>생태환경 연구반</v>
          </cell>
        </row>
        <row r="76">
          <cell r="E76" t="str">
            <v>수학 체험반</v>
          </cell>
        </row>
        <row r="77">
          <cell r="E77" t="str">
            <v>건강 달리기반</v>
          </cell>
        </row>
        <row r="78">
          <cell r="E78" t="str">
            <v>공익광고반</v>
          </cell>
        </row>
        <row r="79">
          <cell r="E79" t="str">
            <v>관악반</v>
          </cell>
        </row>
        <row r="80">
          <cell r="E80" t="str">
            <v>교지 편집반</v>
          </cell>
        </row>
        <row r="81">
          <cell r="E81" t="str">
            <v>그룹사운드반</v>
          </cell>
        </row>
        <row r="82">
          <cell r="E82" t="str">
            <v>노래나무</v>
          </cell>
        </row>
        <row r="83">
          <cell r="E83" t="str">
            <v>농구반</v>
          </cell>
        </row>
        <row r="84">
          <cell r="E84" t="str">
            <v>답사반</v>
          </cell>
        </row>
        <row r="85">
          <cell r="E85" t="str">
            <v>당구반</v>
          </cell>
        </row>
        <row r="86">
          <cell r="E86" t="str">
            <v>대중매체 연구반</v>
          </cell>
        </row>
        <row r="87">
          <cell r="E87" t="str">
            <v>대중음악 이해반</v>
          </cell>
        </row>
        <row r="88">
          <cell r="E88" t="str">
            <v>대표선수반</v>
          </cell>
        </row>
        <row r="89">
          <cell r="E89" t="str">
            <v>독서반 토론반</v>
          </cell>
        </row>
        <row r="90">
          <cell r="E90" t="str">
            <v>인터넷 펜팔반</v>
          </cell>
        </row>
        <row r="91">
          <cell r="E91" t="str">
            <v>만화 연구반</v>
          </cell>
        </row>
        <row r="92">
          <cell r="E92" t="str">
            <v>매지션</v>
          </cell>
        </row>
        <row r="93">
          <cell r="E93" t="str">
            <v>멋과흥</v>
          </cell>
        </row>
        <row r="94">
          <cell r="E94" t="str">
            <v>문화유적 답사반</v>
          </cell>
        </row>
        <row r="95">
          <cell r="E95" t="str">
            <v>방송반</v>
          </cell>
        </row>
        <row r="96">
          <cell r="E96" t="str">
            <v>배드민턴반</v>
          </cell>
        </row>
        <row r="97">
          <cell r="E97" t="str">
            <v>별보기반</v>
          </cell>
        </row>
        <row r="98">
          <cell r="E98" t="str">
            <v>볼링반</v>
          </cell>
        </row>
        <row r="99">
          <cell r="E99" t="str">
            <v>사진반</v>
          </cell>
        </row>
        <row r="100">
          <cell r="E100" t="str">
            <v>생태환경 연구반</v>
          </cell>
        </row>
        <row r="101">
          <cell r="E101" t="str">
            <v>수학 체험반</v>
          </cell>
        </row>
        <row r="102">
          <cell r="E102" t="str">
            <v>건강 달리기반</v>
          </cell>
        </row>
        <row r="103">
          <cell r="E103" t="str">
            <v>공익광고반</v>
          </cell>
        </row>
        <row r="104">
          <cell r="E104" t="str">
            <v>관악반</v>
          </cell>
        </row>
        <row r="105">
          <cell r="E105" t="str">
            <v>교지 편집반</v>
          </cell>
        </row>
        <row r="106">
          <cell r="E106" t="str">
            <v>그룹사운드반</v>
          </cell>
        </row>
        <row r="107">
          <cell r="E107" t="str">
            <v>노래나무</v>
          </cell>
        </row>
      </sheetData>
      <sheetData sheetId="2">
        <row r="2">
          <cell r="E2" t="str">
            <v>CA 부서 입력</v>
          </cell>
        </row>
        <row r="3">
          <cell r="E3" t="str">
            <v>만화 연구반</v>
          </cell>
        </row>
        <row r="4">
          <cell r="E4" t="str">
            <v>교지 편집반</v>
          </cell>
        </row>
        <row r="5">
          <cell r="E5" t="str">
            <v>관악반</v>
          </cell>
        </row>
        <row r="6">
          <cell r="E6" t="str">
            <v>농구반</v>
          </cell>
        </row>
        <row r="7">
          <cell r="E7" t="str">
            <v>그룹사운드반</v>
          </cell>
        </row>
        <row r="8">
          <cell r="E8" t="str">
            <v>노래나무</v>
          </cell>
        </row>
        <row r="9">
          <cell r="E9" t="str">
            <v>농구반</v>
          </cell>
        </row>
        <row r="10">
          <cell r="E10" t="str">
            <v>답사반</v>
          </cell>
        </row>
        <row r="11">
          <cell r="E11" t="str">
            <v>당구반</v>
          </cell>
        </row>
        <row r="12">
          <cell r="E12" t="str">
            <v>대중매체 연구반</v>
          </cell>
        </row>
        <row r="13">
          <cell r="E13" t="str">
            <v>대중음악 이해반</v>
          </cell>
        </row>
        <row r="14">
          <cell r="E14" t="str">
            <v>대표선수반</v>
          </cell>
        </row>
        <row r="15">
          <cell r="E15" t="str">
            <v>독서반 토론반</v>
          </cell>
        </row>
        <row r="16">
          <cell r="E16" t="str">
            <v>인터넷 펜팔반</v>
          </cell>
        </row>
        <row r="17">
          <cell r="E17" t="str">
            <v>만화 연구반</v>
          </cell>
        </row>
        <row r="18">
          <cell r="E18" t="str">
            <v>매지션</v>
          </cell>
        </row>
        <row r="19">
          <cell r="E19" t="str">
            <v>멋과흥</v>
          </cell>
        </row>
        <row r="20">
          <cell r="E20" t="str">
            <v>문화유적 답사반</v>
          </cell>
        </row>
        <row r="21">
          <cell r="E21" t="str">
            <v>방송반</v>
          </cell>
        </row>
        <row r="22">
          <cell r="E22" t="str">
            <v>배드민턴반</v>
          </cell>
        </row>
        <row r="23">
          <cell r="E23" t="str">
            <v>별보기반</v>
          </cell>
        </row>
        <row r="24">
          <cell r="E24" t="str">
            <v>볼링반</v>
          </cell>
        </row>
        <row r="25">
          <cell r="E25" t="str">
            <v>사진반</v>
          </cell>
        </row>
        <row r="26">
          <cell r="E26" t="str">
            <v>생태환경 연구반</v>
          </cell>
        </row>
        <row r="27">
          <cell r="E27" t="str">
            <v>건강 달리기반</v>
          </cell>
        </row>
        <row r="28">
          <cell r="E28" t="str">
            <v>공익광고반</v>
          </cell>
        </row>
        <row r="29">
          <cell r="E29" t="str">
            <v>관악반</v>
          </cell>
        </row>
        <row r="30">
          <cell r="E30" t="str">
            <v>교지 편집반</v>
          </cell>
        </row>
        <row r="31">
          <cell r="E31" t="str">
            <v>그룹사운드반</v>
          </cell>
        </row>
        <row r="32">
          <cell r="E32" t="str">
            <v>노래나무</v>
          </cell>
        </row>
        <row r="33">
          <cell r="E33" t="str">
            <v>농구반</v>
          </cell>
        </row>
        <row r="34">
          <cell r="E34" t="str">
            <v>답사반</v>
          </cell>
        </row>
        <row r="35">
          <cell r="E35" t="str">
            <v>당구반</v>
          </cell>
        </row>
        <row r="36">
          <cell r="E36" t="str">
            <v>대중매체 연구반</v>
          </cell>
        </row>
        <row r="37">
          <cell r="E37" t="str">
            <v>대중음악 이해반</v>
          </cell>
        </row>
        <row r="38">
          <cell r="E38" t="str">
            <v>대표선수반</v>
          </cell>
        </row>
        <row r="39">
          <cell r="E39" t="str">
            <v>독서반 토론반</v>
          </cell>
        </row>
        <row r="40">
          <cell r="E40" t="str">
            <v>인터넷 펜팔반</v>
          </cell>
        </row>
        <row r="41">
          <cell r="E41" t="str">
            <v>만화 연구반</v>
          </cell>
        </row>
        <row r="42">
          <cell r="E42" t="str">
            <v>매지션</v>
          </cell>
        </row>
        <row r="43">
          <cell r="E43" t="str">
            <v>멋과흥</v>
          </cell>
        </row>
        <row r="44">
          <cell r="E44" t="str">
            <v>문화유적 답사반</v>
          </cell>
        </row>
        <row r="45">
          <cell r="E45" t="str">
            <v>방송반</v>
          </cell>
        </row>
        <row r="46">
          <cell r="E46" t="str">
            <v>배드민턴반</v>
          </cell>
        </row>
        <row r="47">
          <cell r="E47" t="str">
            <v>별보기반</v>
          </cell>
        </row>
        <row r="48">
          <cell r="E48" t="str">
            <v>볼링반</v>
          </cell>
        </row>
        <row r="49">
          <cell r="E49" t="str">
            <v>사진반</v>
          </cell>
        </row>
        <row r="50">
          <cell r="E50" t="str">
            <v>생태환경 연구반</v>
          </cell>
        </row>
        <row r="51">
          <cell r="E51" t="str">
            <v>수학 체험반</v>
          </cell>
        </row>
        <row r="52">
          <cell r="E52" t="str">
            <v>건강 달리기반</v>
          </cell>
        </row>
        <row r="53">
          <cell r="E53" t="str">
            <v>공익광고반</v>
          </cell>
        </row>
        <row r="54">
          <cell r="E54" t="str">
            <v>관악반</v>
          </cell>
        </row>
        <row r="55">
          <cell r="E55" t="str">
            <v>교지 편집반</v>
          </cell>
        </row>
        <row r="56">
          <cell r="E56" t="str">
            <v>그룹사운드반</v>
          </cell>
        </row>
        <row r="57">
          <cell r="E57" t="str">
            <v>노래나무</v>
          </cell>
        </row>
        <row r="58">
          <cell r="E58" t="str">
            <v>농구반</v>
          </cell>
        </row>
        <row r="59">
          <cell r="E59" t="str">
            <v>답사반</v>
          </cell>
        </row>
        <row r="60">
          <cell r="E60" t="str">
            <v>당구반</v>
          </cell>
        </row>
        <row r="61">
          <cell r="E61" t="str">
            <v>대중매체 연구반</v>
          </cell>
        </row>
        <row r="62">
          <cell r="E62" t="str">
            <v>대중음악 이해반</v>
          </cell>
        </row>
        <row r="63">
          <cell r="E63" t="str">
            <v>대표선수반</v>
          </cell>
        </row>
        <row r="64">
          <cell r="E64" t="str">
            <v>독서반 토론반</v>
          </cell>
        </row>
        <row r="65">
          <cell r="E65" t="str">
            <v>인터넷 펜팔반</v>
          </cell>
        </row>
        <row r="66">
          <cell r="E66" t="str">
            <v>만화 연구반</v>
          </cell>
        </row>
        <row r="67">
          <cell r="E67" t="str">
            <v>매지션</v>
          </cell>
        </row>
        <row r="68">
          <cell r="E68" t="str">
            <v>멋과흥</v>
          </cell>
        </row>
        <row r="69">
          <cell r="E69" t="str">
            <v>문화유적 답사반</v>
          </cell>
        </row>
        <row r="70">
          <cell r="E70" t="str">
            <v>방송반</v>
          </cell>
        </row>
        <row r="71">
          <cell r="E71" t="str">
            <v>배드민턴반</v>
          </cell>
        </row>
        <row r="72">
          <cell r="E72" t="str">
            <v>별보기반</v>
          </cell>
        </row>
        <row r="73">
          <cell r="E73" t="str">
            <v>볼링반</v>
          </cell>
        </row>
        <row r="74">
          <cell r="E74" t="str">
            <v>사진반</v>
          </cell>
        </row>
        <row r="75">
          <cell r="E75" t="str">
            <v>생태환경 연구반</v>
          </cell>
        </row>
        <row r="76">
          <cell r="E76" t="str">
            <v>수학 체험반</v>
          </cell>
        </row>
        <row r="77">
          <cell r="E77" t="str">
            <v>건강 달리기반</v>
          </cell>
        </row>
        <row r="78">
          <cell r="E78" t="str">
            <v>공익광고반</v>
          </cell>
        </row>
        <row r="79">
          <cell r="E79" t="str">
            <v>관악반</v>
          </cell>
        </row>
        <row r="80">
          <cell r="E80" t="str">
            <v>교지 편집반</v>
          </cell>
        </row>
        <row r="81">
          <cell r="E81" t="str">
            <v>그룹사운드반</v>
          </cell>
        </row>
        <row r="82">
          <cell r="E82" t="str">
            <v>노래나무</v>
          </cell>
        </row>
        <row r="83">
          <cell r="E83" t="str">
            <v>농구반</v>
          </cell>
        </row>
        <row r="84">
          <cell r="E84" t="str">
            <v>답사반</v>
          </cell>
        </row>
        <row r="85">
          <cell r="E85" t="str">
            <v>당구반</v>
          </cell>
        </row>
        <row r="86">
          <cell r="E86" t="str">
            <v>대중매체 연구반</v>
          </cell>
        </row>
        <row r="87">
          <cell r="E87" t="str">
            <v>대중음악 이해반</v>
          </cell>
        </row>
        <row r="88">
          <cell r="E88" t="str">
            <v>대표선수반</v>
          </cell>
        </row>
        <row r="89">
          <cell r="E89" t="str">
            <v>독서반 토론반</v>
          </cell>
        </row>
        <row r="90">
          <cell r="E90" t="str">
            <v>인터넷 펜팔반</v>
          </cell>
        </row>
        <row r="91">
          <cell r="E91" t="str">
            <v>만화 연구반</v>
          </cell>
        </row>
        <row r="92">
          <cell r="E92" t="str">
            <v>매지션</v>
          </cell>
        </row>
        <row r="93">
          <cell r="E93" t="str">
            <v>멋과흥</v>
          </cell>
        </row>
        <row r="94">
          <cell r="E94" t="str">
            <v>문화유적 답사반</v>
          </cell>
        </row>
        <row r="95">
          <cell r="E95" t="str">
            <v>방송반</v>
          </cell>
        </row>
        <row r="96">
          <cell r="E96" t="str">
            <v>배드민턴반</v>
          </cell>
        </row>
        <row r="97">
          <cell r="E97" t="str">
            <v>별보기반</v>
          </cell>
        </row>
        <row r="98">
          <cell r="E98" t="str">
            <v>볼링반</v>
          </cell>
        </row>
        <row r="99">
          <cell r="E99" t="str">
            <v>사진반</v>
          </cell>
        </row>
        <row r="100">
          <cell r="E100" t="str">
            <v>생태환경 연구반</v>
          </cell>
        </row>
        <row r="101">
          <cell r="E101" t="str">
            <v>수학 체험반</v>
          </cell>
        </row>
        <row r="102">
          <cell r="E102" t="str">
            <v>건강 달리기반</v>
          </cell>
        </row>
        <row r="103">
          <cell r="E103" t="str">
            <v>공익광고반</v>
          </cell>
        </row>
        <row r="104">
          <cell r="E104" t="str">
            <v>관악반</v>
          </cell>
        </row>
        <row r="105">
          <cell r="E105" t="str">
            <v>교지 편집반</v>
          </cell>
        </row>
        <row r="106">
          <cell r="E106" t="str">
            <v>그룹사운드반</v>
          </cell>
        </row>
        <row r="107">
          <cell r="E107" t="str">
            <v>노래나무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입력(결과)"/>
      <sheetName val="서식"/>
      <sheetName val="서식(결과)"/>
    </sheetNames>
    <sheetDataSet>
      <sheetData sheetId="3">
        <row r="5">
          <cell r="G5">
            <v>9582</v>
          </cell>
          <cell r="H5">
            <v>8789</v>
          </cell>
        </row>
        <row r="6">
          <cell r="G6">
            <v>11254</v>
          </cell>
          <cell r="H6">
            <v>9040</v>
          </cell>
        </row>
        <row r="7">
          <cell r="G7">
            <v>9800</v>
          </cell>
          <cell r="H7">
            <v>9228</v>
          </cell>
        </row>
        <row r="8">
          <cell r="G8">
            <v>11543</v>
          </cell>
          <cell r="H8">
            <v>9773</v>
          </cell>
        </row>
        <row r="9">
          <cell r="G9">
            <v>11584</v>
          </cell>
          <cell r="H9">
            <v>5831</v>
          </cell>
        </row>
        <row r="10">
          <cell r="G10">
            <v>10643</v>
          </cell>
          <cell r="H10">
            <v>8917</v>
          </cell>
        </row>
        <row r="11">
          <cell r="G11">
            <v>1010</v>
          </cell>
          <cell r="H11">
            <v>908</v>
          </cell>
        </row>
        <row r="12">
          <cell r="G12">
            <v>4696</v>
          </cell>
          <cell r="H12">
            <v>4170</v>
          </cell>
        </row>
        <row r="13">
          <cell r="G13">
            <v>1282</v>
          </cell>
          <cell r="H13">
            <v>1036</v>
          </cell>
        </row>
        <row r="14">
          <cell r="G14">
            <v>292</v>
          </cell>
          <cell r="H14">
            <v>234</v>
          </cell>
        </row>
        <row r="15">
          <cell r="G15">
            <v>2579</v>
          </cell>
          <cell r="H15">
            <v>1630</v>
          </cell>
        </row>
        <row r="16">
          <cell r="G16">
            <v>0</v>
          </cell>
          <cell r="H16">
            <v>0</v>
          </cell>
        </row>
        <row r="17">
          <cell r="G17">
            <v>784</v>
          </cell>
          <cell r="H17">
            <v>939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1" max="1" width="5.77734375" style="18" customWidth="1"/>
    <col min="2" max="2" width="8.88671875" style="18" customWidth="1"/>
    <col min="3" max="3" width="11.5546875" style="18" bestFit="1" customWidth="1"/>
    <col min="4" max="4" width="8.99609375" style="18" bestFit="1" customWidth="1"/>
    <col min="5" max="5" width="11.5546875" style="18" bestFit="1" customWidth="1"/>
    <col min="6" max="6" width="8.88671875" style="18" customWidth="1"/>
    <col min="7" max="7" width="11.5546875" style="18" bestFit="1" customWidth="1"/>
    <col min="8" max="16384" width="8.88671875" style="18" customWidth="1"/>
  </cols>
  <sheetData>
    <row r="2" spans="2:7" ht="13.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2:7" ht="13.5">
      <c r="B3" s="7" t="s">
        <v>250</v>
      </c>
      <c r="C3" s="54">
        <v>880000</v>
      </c>
      <c r="D3" s="54">
        <v>67000</v>
      </c>
      <c r="E3" s="99"/>
      <c r="F3" s="99"/>
      <c r="G3" s="12"/>
    </row>
    <row r="4" spans="2:7" ht="13.5">
      <c r="B4" s="7" t="s">
        <v>251</v>
      </c>
      <c r="C4" s="54">
        <v>920000</v>
      </c>
      <c r="D4" s="54">
        <v>82000</v>
      </c>
      <c r="E4" s="99"/>
      <c r="F4" s="99"/>
      <c r="G4" s="12"/>
    </row>
    <row r="5" spans="2:7" ht="13.5">
      <c r="B5" s="7" t="s">
        <v>252</v>
      </c>
      <c r="C5" s="54">
        <v>950000</v>
      </c>
      <c r="D5" s="54">
        <v>45000</v>
      </c>
      <c r="E5" s="99"/>
      <c r="F5" s="99"/>
      <c r="G5" s="12"/>
    </row>
    <row r="6" spans="2:7" ht="13.5">
      <c r="B6" s="7" t="s">
        <v>253</v>
      </c>
      <c r="C6" s="54">
        <v>870000</v>
      </c>
      <c r="D6" s="54">
        <v>78000</v>
      </c>
      <c r="E6" s="99"/>
      <c r="F6" s="99"/>
      <c r="G6" s="12"/>
    </row>
    <row r="7" spans="2:7" ht="13.5">
      <c r="B7" s="7" t="s">
        <v>254</v>
      </c>
      <c r="C7" s="54">
        <v>740000</v>
      </c>
      <c r="D7" s="54">
        <v>92000</v>
      </c>
      <c r="E7" s="99"/>
      <c r="F7" s="99"/>
      <c r="G7" s="12"/>
    </row>
    <row r="8" spans="2:7" ht="13.5">
      <c r="B8" s="7" t="s">
        <v>255</v>
      </c>
      <c r="C8" s="54">
        <v>1130000</v>
      </c>
      <c r="D8" s="54">
        <v>53000</v>
      </c>
      <c r="E8" s="99"/>
      <c r="F8" s="99"/>
      <c r="G8" s="12"/>
    </row>
    <row r="9" spans="2:7" ht="13.5">
      <c r="B9" s="7" t="s">
        <v>256</v>
      </c>
      <c r="C9" s="54">
        <v>980000</v>
      </c>
      <c r="D9" s="54">
        <v>74000</v>
      </c>
      <c r="E9" s="99"/>
      <c r="F9" s="99"/>
      <c r="G9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1" width="5.77734375" style="0" customWidth="1"/>
    <col min="2" max="7" width="9.88671875" style="0" customWidth="1"/>
  </cols>
  <sheetData>
    <row r="2" spans="2:7" ht="15" customHeight="1">
      <c r="B2" s="7" t="s">
        <v>80</v>
      </c>
      <c r="C2" s="7" t="s">
        <v>81</v>
      </c>
      <c r="D2" s="7" t="s">
        <v>82</v>
      </c>
      <c r="E2" s="7" t="s">
        <v>83</v>
      </c>
      <c r="F2" s="7" t="s">
        <v>84</v>
      </c>
      <c r="G2" s="7" t="s">
        <v>85</v>
      </c>
    </row>
    <row r="3" spans="2:7" ht="13.5">
      <c r="B3" s="7" t="s">
        <v>15</v>
      </c>
      <c r="C3" s="7" t="s">
        <v>86</v>
      </c>
      <c r="D3" s="7" t="s">
        <v>87</v>
      </c>
      <c r="E3" s="14">
        <v>39208</v>
      </c>
      <c r="F3" s="15">
        <v>12</v>
      </c>
      <c r="G3" s="15">
        <v>680000</v>
      </c>
    </row>
    <row r="4" spans="2:7" ht="13.5">
      <c r="B4" s="7" t="s">
        <v>16</v>
      </c>
      <c r="C4" s="7" t="s">
        <v>88</v>
      </c>
      <c r="D4" s="7" t="s">
        <v>89</v>
      </c>
      <c r="E4" s="14">
        <v>39278</v>
      </c>
      <c r="F4" s="15">
        <v>5</v>
      </c>
      <c r="G4" s="15">
        <v>520000</v>
      </c>
    </row>
    <row r="5" spans="2:7" ht="13.5">
      <c r="B5" s="7" t="s">
        <v>17</v>
      </c>
      <c r="C5" s="7" t="s">
        <v>90</v>
      </c>
      <c r="D5" s="7" t="s">
        <v>91</v>
      </c>
      <c r="E5" s="14">
        <v>39284</v>
      </c>
      <c r="F5" s="15">
        <v>18</v>
      </c>
      <c r="G5" s="15">
        <v>165000</v>
      </c>
    </row>
    <row r="6" spans="2:7" ht="13.5">
      <c r="B6" s="7" t="s">
        <v>18</v>
      </c>
      <c r="C6" s="7" t="s">
        <v>92</v>
      </c>
      <c r="D6" s="7" t="s">
        <v>91</v>
      </c>
      <c r="E6" s="14">
        <v>39314</v>
      </c>
      <c r="F6" s="15">
        <v>24</v>
      </c>
      <c r="G6" s="15">
        <v>438000</v>
      </c>
    </row>
    <row r="7" spans="2:7" ht="13.5">
      <c r="B7" s="7" t="s">
        <v>19</v>
      </c>
      <c r="C7" s="7" t="s">
        <v>93</v>
      </c>
      <c r="D7" s="7" t="s">
        <v>89</v>
      </c>
      <c r="E7" s="14">
        <v>39315</v>
      </c>
      <c r="F7" s="15">
        <v>13</v>
      </c>
      <c r="G7" s="15">
        <v>527000</v>
      </c>
    </row>
    <row r="8" spans="2:7" ht="13.5">
      <c r="B8" s="7" t="s">
        <v>20</v>
      </c>
      <c r="C8" s="7" t="s">
        <v>94</v>
      </c>
      <c r="D8" s="7" t="s">
        <v>87</v>
      </c>
      <c r="E8" s="14">
        <v>39340</v>
      </c>
      <c r="F8" s="15">
        <v>15</v>
      </c>
      <c r="G8" s="15">
        <v>350000</v>
      </c>
    </row>
    <row r="9" spans="2:7" ht="13.5">
      <c r="B9" s="7" t="s">
        <v>21</v>
      </c>
      <c r="C9" s="7" t="s">
        <v>95</v>
      </c>
      <c r="D9" s="7" t="s">
        <v>87</v>
      </c>
      <c r="E9" s="14">
        <v>39343</v>
      </c>
      <c r="F9" s="15">
        <v>9</v>
      </c>
      <c r="G9" s="15">
        <v>127000</v>
      </c>
    </row>
    <row r="10" spans="2:7" ht="13.5">
      <c r="B10" s="7" t="s">
        <v>22</v>
      </c>
      <c r="C10" s="7" t="s">
        <v>96</v>
      </c>
      <c r="D10" s="7" t="s">
        <v>89</v>
      </c>
      <c r="E10" s="14">
        <v>39350</v>
      </c>
      <c r="F10" s="15">
        <v>15</v>
      </c>
      <c r="G10" s="15">
        <v>628000</v>
      </c>
    </row>
    <row r="11" spans="2:7" ht="13.5">
      <c r="B11" s="7" t="s">
        <v>23</v>
      </c>
      <c r="C11" s="7" t="s">
        <v>97</v>
      </c>
      <c r="D11" s="7" t="s">
        <v>91</v>
      </c>
      <c r="E11" s="14">
        <v>39360</v>
      </c>
      <c r="F11" s="15">
        <v>10</v>
      </c>
      <c r="G11" s="15">
        <v>715000</v>
      </c>
    </row>
    <row r="12" spans="2:7" ht="13.5">
      <c r="B12" s="7" t="s">
        <v>24</v>
      </c>
      <c r="C12" s="7" t="s">
        <v>98</v>
      </c>
      <c r="D12" s="7" t="s">
        <v>87</v>
      </c>
      <c r="E12" s="14">
        <v>39367</v>
      </c>
      <c r="F12" s="15">
        <v>24</v>
      </c>
      <c r="G12" s="15">
        <v>357000</v>
      </c>
    </row>
    <row r="13" spans="2:7" ht="13.5">
      <c r="B13" s="7" t="s">
        <v>25</v>
      </c>
      <c r="C13" s="7" t="s">
        <v>99</v>
      </c>
      <c r="D13" s="7" t="s">
        <v>89</v>
      </c>
      <c r="E13" s="14">
        <v>39374</v>
      </c>
      <c r="F13" s="15">
        <v>21</v>
      </c>
      <c r="G13" s="15">
        <v>495000</v>
      </c>
    </row>
    <row r="15" ht="14.25" thickBot="1"/>
    <row r="16" spans="2:7" ht="15" customHeight="1">
      <c r="B16" s="16" t="s">
        <v>82</v>
      </c>
      <c r="C16" s="10" t="s">
        <v>100</v>
      </c>
      <c r="D16" s="7" t="s">
        <v>101</v>
      </c>
      <c r="E16" s="7" t="s">
        <v>102</v>
      </c>
      <c r="F16" s="7" t="s">
        <v>103</v>
      </c>
      <c r="G16" s="7" t="s">
        <v>104</v>
      </c>
    </row>
    <row r="17" spans="2:7" ht="15" customHeight="1" thickBot="1">
      <c r="B17" s="17" t="s">
        <v>89</v>
      </c>
      <c r="C17" s="19">
        <f>DSUM(B2:G13,5,B16:B17)</f>
        <v>54</v>
      </c>
      <c r="D17" s="20">
        <f>DAVERAGE(B2:G13,6,B16:B17)</f>
        <v>542500</v>
      </c>
      <c r="E17" s="20">
        <f>DMAX(B2:G13,6,B16:B17)</f>
        <v>628000</v>
      </c>
      <c r="F17" s="20">
        <f>DMIN(B2:G13,6,B16:B17)</f>
        <v>495000</v>
      </c>
      <c r="G17" s="21">
        <f>DCOUNT(B2:G13,4,B16:B17)</f>
        <v>4</v>
      </c>
    </row>
    <row r="18" spans="2:7" ht="13.5">
      <c r="B18" s="18"/>
      <c r="C18" s="18"/>
      <c r="D18" s="18"/>
      <c r="E18" s="18"/>
      <c r="F18" s="18"/>
      <c r="G18" s="18"/>
    </row>
    <row r="19" spans="2:7" ht="13.5">
      <c r="B19" s="18"/>
      <c r="C19" s="18"/>
      <c r="D19" s="18"/>
      <c r="E19" s="18"/>
      <c r="F19" s="18"/>
      <c r="G19" s="18"/>
    </row>
    <row r="20" spans="2:7" ht="13.5">
      <c r="B20" s="18"/>
      <c r="C20" s="18"/>
      <c r="D20" s="18"/>
      <c r="E20" s="18"/>
      <c r="F20" s="18"/>
      <c r="G20" s="18"/>
    </row>
    <row r="21" spans="2:7" ht="13.5">
      <c r="B21" s="18"/>
      <c r="C21" s="18"/>
      <c r="D21" s="18"/>
      <c r="E21" s="18"/>
      <c r="F21" s="18"/>
      <c r="G21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18" customWidth="1"/>
    <col min="2" max="7" width="9.88671875" style="18" customWidth="1"/>
    <col min="8" max="16384" width="8.88671875" style="18" customWidth="1"/>
  </cols>
  <sheetData>
    <row r="1" ht="14.25" thickBot="1"/>
    <row r="2" spans="2:5" ht="13.5">
      <c r="B2" s="25" t="s">
        <v>0</v>
      </c>
      <c r="C2" s="23" t="s">
        <v>12</v>
      </c>
      <c r="D2" s="23" t="s">
        <v>13</v>
      </c>
      <c r="E2" s="24" t="s">
        <v>105</v>
      </c>
    </row>
    <row r="3" spans="2:5" ht="13.5">
      <c r="B3" s="26" t="s">
        <v>107</v>
      </c>
      <c r="C3" s="7">
        <v>70</v>
      </c>
      <c r="D3" s="7">
        <v>65</v>
      </c>
      <c r="E3" s="9">
        <f aca="true" t="shared" si="0" ref="E3:E9">AVERAGE(C3:D3)</f>
        <v>67.5</v>
      </c>
    </row>
    <row r="4" spans="2:5" ht="13.5">
      <c r="B4" s="26" t="s">
        <v>108</v>
      </c>
      <c r="C4" s="7">
        <v>85</v>
      </c>
      <c r="D4" s="7">
        <v>80</v>
      </c>
      <c r="E4" s="9">
        <f t="shared" si="0"/>
        <v>82.5</v>
      </c>
    </row>
    <row r="5" spans="2:5" ht="13.5">
      <c r="B5" s="26" t="s">
        <v>109</v>
      </c>
      <c r="C5" s="7">
        <v>40</v>
      </c>
      <c r="D5" s="7">
        <v>55</v>
      </c>
      <c r="E5" s="9">
        <f t="shared" si="0"/>
        <v>47.5</v>
      </c>
    </row>
    <row r="6" spans="2:5" ht="13.5">
      <c r="B6" s="26" t="s">
        <v>110</v>
      </c>
      <c r="C6" s="7">
        <v>90</v>
      </c>
      <c r="D6" s="7">
        <v>93</v>
      </c>
      <c r="E6" s="9">
        <f t="shared" si="0"/>
        <v>91.5</v>
      </c>
    </row>
    <row r="7" spans="2:5" ht="13.5">
      <c r="B7" s="26" t="s">
        <v>111</v>
      </c>
      <c r="C7" s="7">
        <v>95</v>
      </c>
      <c r="D7" s="7">
        <v>92</v>
      </c>
      <c r="E7" s="9">
        <f t="shared" si="0"/>
        <v>93.5</v>
      </c>
    </row>
    <row r="8" spans="2:5" ht="13.5">
      <c r="B8" s="26" t="s">
        <v>112</v>
      </c>
      <c r="C8" s="7">
        <v>82</v>
      </c>
      <c r="D8" s="7">
        <v>60</v>
      </c>
      <c r="E8" s="9">
        <f t="shared" si="0"/>
        <v>71</v>
      </c>
    </row>
    <row r="9" spans="2:5" ht="14.25" thickBot="1">
      <c r="B9" s="27" t="s">
        <v>113</v>
      </c>
      <c r="C9" s="28">
        <v>57</v>
      </c>
      <c r="D9" s="28">
        <v>84</v>
      </c>
      <c r="E9" s="29">
        <f t="shared" si="0"/>
        <v>70.5</v>
      </c>
    </row>
    <row r="11" spans="2:6" ht="13.5">
      <c r="B11" s="30" t="s">
        <v>117</v>
      </c>
      <c r="F11" s="21"/>
    </row>
    <row r="13" spans="2:6" ht="13.5">
      <c r="B13" s="30" t="s">
        <v>114</v>
      </c>
      <c r="F13" s="21"/>
    </row>
    <row r="15" spans="2:6" ht="13.5">
      <c r="B15" s="30" t="s">
        <v>115</v>
      </c>
      <c r="F15" s="21"/>
    </row>
    <row r="17" spans="2:6" ht="13.5">
      <c r="B17" s="30" t="s">
        <v>116</v>
      </c>
      <c r="F17" s="21"/>
    </row>
    <row r="19" ht="13.5">
      <c r="B19" s="18" t="s">
        <v>106</v>
      </c>
    </row>
    <row r="20" spans="2:6" ht="13.5">
      <c r="B20" s="32" t="s">
        <v>121</v>
      </c>
      <c r="C20" s="7"/>
      <c r="D20" s="32" t="s">
        <v>118</v>
      </c>
      <c r="E20" s="7"/>
      <c r="F20" s="7"/>
    </row>
    <row r="21" spans="2:6" ht="13.5">
      <c r="B21" s="32"/>
      <c r="C21" s="7"/>
      <c r="E21" s="7"/>
      <c r="F21" s="7"/>
    </row>
    <row r="22" spans="2:6" ht="13.5">
      <c r="B22" s="32"/>
      <c r="C22" s="6"/>
      <c r="E22" s="7"/>
      <c r="F22" s="7"/>
    </row>
    <row r="23" ht="13.5">
      <c r="B23" s="32"/>
    </row>
    <row r="24" spans="2:6" ht="13.5">
      <c r="B24" s="32" t="s">
        <v>119</v>
      </c>
      <c r="C24" s="7"/>
      <c r="D24" s="7"/>
      <c r="E24" s="32" t="s">
        <v>120</v>
      </c>
      <c r="F24" s="7"/>
    </row>
    <row r="25" spans="2:6" ht="13.5">
      <c r="B25" s="32"/>
      <c r="C25" s="7"/>
      <c r="D25" s="31"/>
      <c r="F25" s="7"/>
    </row>
    <row r="26" spans="2:4" ht="13.5">
      <c r="B26" s="32"/>
      <c r="C26" s="31"/>
      <c r="D2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A4" sqref="A4"/>
    </sheetView>
  </sheetViews>
  <sheetFormatPr defaultColWidth="8.88671875" defaultRowHeight="13.5"/>
  <cols>
    <col min="1" max="1" width="5.77734375" style="18" customWidth="1"/>
    <col min="2" max="7" width="9.88671875" style="18" customWidth="1"/>
    <col min="8" max="16384" width="8.88671875" style="18" customWidth="1"/>
  </cols>
  <sheetData>
    <row r="1" ht="14.25" thickBot="1"/>
    <row r="2" spans="2:5" ht="13.5">
      <c r="B2" s="25" t="s">
        <v>0</v>
      </c>
      <c r="C2" s="23" t="s">
        <v>12</v>
      </c>
      <c r="D2" s="23" t="s">
        <v>13</v>
      </c>
      <c r="E2" s="24" t="s">
        <v>10</v>
      </c>
    </row>
    <row r="3" spans="2:5" ht="13.5">
      <c r="B3" s="26" t="s">
        <v>107</v>
      </c>
      <c r="C3" s="7">
        <v>70</v>
      </c>
      <c r="D3" s="7">
        <v>65</v>
      </c>
      <c r="E3" s="9">
        <f aca="true" t="shared" si="0" ref="E3:E9">AVERAGE(C3:D3)</f>
        <v>67.5</v>
      </c>
    </row>
    <row r="4" spans="2:5" ht="13.5">
      <c r="B4" s="26" t="s">
        <v>108</v>
      </c>
      <c r="C4" s="7">
        <v>85</v>
      </c>
      <c r="D4" s="7">
        <v>80</v>
      </c>
      <c r="E4" s="9">
        <f t="shared" si="0"/>
        <v>82.5</v>
      </c>
    </row>
    <row r="5" spans="2:5" ht="13.5">
      <c r="B5" s="26" t="s">
        <v>109</v>
      </c>
      <c r="C5" s="7">
        <v>40</v>
      </c>
      <c r="D5" s="7">
        <v>55</v>
      </c>
      <c r="E5" s="9">
        <f t="shared" si="0"/>
        <v>47.5</v>
      </c>
    </row>
    <row r="6" spans="2:5" ht="13.5">
      <c r="B6" s="26" t="s">
        <v>110</v>
      </c>
      <c r="C6" s="7">
        <v>90</v>
      </c>
      <c r="D6" s="7">
        <v>93</v>
      </c>
      <c r="E6" s="9">
        <f t="shared" si="0"/>
        <v>91.5</v>
      </c>
    </row>
    <row r="7" spans="2:5" ht="13.5">
      <c r="B7" s="26" t="s">
        <v>111</v>
      </c>
      <c r="C7" s="7">
        <v>95</v>
      </c>
      <c r="D7" s="7">
        <v>92</v>
      </c>
      <c r="E7" s="9">
        <f t="shared" si="0"/>
        <v>93.5</v>
      </c>
    </row>
    <row r="8" spans="2:5" ht="13.5">
      <c r="B8" s="26" t="s">
        <v>112</v>
      </c>
      <c r="C8" s="7">
        <v>82</v>
      </c>
      <c r="D8" s="7">
        <v>60</v>
      </c>
      <c r="E8" s="9">
        <f t="shared" si="0"/>
        <v>71</v>
      </c>
    </row>
    <row r="9" spans="2:5" ht="14.25" thickBot="1">
      <c r="B9" s="27" t="s">
        <v>113</v>
      </c>
      <c r="C9" s="28">
        <v>57</v>
      </c>
      <c r="D9" s="28">
        <v>84</v>
      </c>
      <c r="E9" s="29">
        <f t="shared" si="0"/>
        <v>70.5</v>
      </c>
    </row>
    <row r="11" spans="2:6" ht="13.5">
      <c r="B11" s="30" t="s">
        <v>117</v>
      </c>
      <c r="F11" s="21">
        <f>DCOUNT(B2:E9,4,C20:C21)</f>
        <v>3</v>
      </c>
    </row>
    <row r="13" spans="2:6" ht="13.5">
      <c r="B13" s="30" t="s">
        <v>114</v>
      </c>
      <c r="F13" s="21">
        <f>DCOUNT(B2:E9,4,E20:F21)</f>
        <v>3</v>
      </c>
    </row>
    <row r="15" spans="2:6" ht="13.5">
      <c r="B15" s="30" t="s">
        <v>115</v>
      </c>
      <c r="F15" s="21">
        <f>DCOUNT(B2:E9,4,C24:D26)</f>
        <v>5</v>
      </c>
    </row>
    <row r="17" spans="2:6" ht="13.5">
      <c r="B17" s="30" t="s">
        <v>116</v>
      </c>
      <c r="F17" s="21">
        <f>DCOUNT(B2:E9,4,F24:F25)</f>
        <v>4</v>
      </c>
    </row>
    <row r="19" ht="13.5">
      <c r="B19" s="18" t="s">
        <v>106</v>
      </c>
    </row>
    <row r="20" spans="2:6" ht="13.5">
      <c r="B20" s="32" t="s">
        <v>121</v>
      </c>
      <c r="C20" s="7" t="s">
        <v>10</v>
      </c>
      <c r="D20" s="32" t="s">
        <v>118</v>
      </c>
      <c r="E20" s="7" t="s">
        <v>12</v>
      </c>
      <c r="F20" s="7" t="s">
        <v>13</v>
      </c>
    </row>
    <row r="21" spans="2:6" ht="13.5">
      <c r="B21" s="32"/>
      <c r="C21" s="7" t="s">
        <v>11</v>
      </c>
      <c r="E21" s="7" t="s">
        <v>11</v>
      </c>
      <c r="F21" s="7" t="s">
        <v>11</v>
      </c>
    </row>
    <row r="22" spans="2:6" ht="13.5">
      <c r="B22" s="32"/>
      <c r="C22" s="6"/>
      <c r="E22" s="7"/>
      <c r="F22" s="7"/>
    </row>
    <row r="23" ht="13.5">
      <c r="B23" s="32"/>
    </row>
    <row r="24" spans="2:6" ht="13.5">
      <c r="B24" s="32" t="s">
        <v>119</v>
      </c>
      <c r="C24" s="7" t="s">
        <v>12</v>
      </c>
      <c r="D24" s="7" t="s">
        <v>13</v>
      </c>
      <c r="E24" s="32" t="s">
        <v>120</v>
      </c>
      <c r="F24" s="7" t="s">
        <v>14</v>
      </c>
    </row>
    <row r="25" spans="2:6" ht="13.5">
      <c r="B25" s="32"/>
      <c r="C25" s="7" t="s">
        <v>11</v>
      </c>
      <c r="D25" s="31"/>
      <c r="F25" s="7" t="b">
        <f>E3&lt;AVERAGE($E$3:$E$9)</f>
        <v>1</v>
      </c>
    </row>
    <row r="26" spans="2:4" ht="13.5">
      <c r="B26" s="32"/>
      <c r="C26" s="31"/>
      <c r="D26" s="7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D16" sqref="D16"/>
    </sheetView>
  </sheetViews>
  <sheetFormatPr defaultColWidth="8.88671875" defaultRowHeight="13.5" customHeight="1"/>
  <cols>
    <col min="1" max="1" width="5.77734375" style="18" customWidth="1"/>
    <col min="2" max="2" width="9.99609375" style="18" customWidth="1"/>
    <col min="3" max="3" width="15.99609375" style="18" bestFit="1" customWidth="1"/>
    <col min="4" max="6" width="11.3359375" style="18" customWidth="1"/>
    <col min="7" max="16384" width="8.88671875" style="18" customWidth="1"/>
  </cols>
  <sheetData>
    <row r="1" ht="13.5" customHeight="1" thickBot="1"/>
    <row r="2" spans="2:6" ht="13.5" customHeight="1" thickBot="1">
      <c r="B2" s="34" t="s">
        <v>128</v>
      </c>
      <c r="C2" s="143" t="s">
        <v>129</v>
      </c>
      <c r="D2" s="36" t="s">
        <v>516</v>
      </c>
      <c r="E2" s="36" t="s">
        <v>130</v>
      </c>
      <c r="F2" s="37" t="s">
        <v>131</v>
      </c>
    </row>
    <row r="3" spans="2:6" ht="13.5" customHeight="1">
      <c r="B3" s="38" t="s">
        <v>132</v>
      </c>
      <c r="C3" s="144" t="s">
        <v>582</v>
      </c>
      <c r="D3" s="22"/>
      <c r="E3" s="21"/>
      <c r="F3" s="39"/>
    </row>
    <row r="4" spans="2:6" ht="13.5" customHeight="1">
      <c r="B4" s="26" t="s">
        <v>133</v>
      </c>
      <c r="C4" s="144" t="s">
        <v>583</v>
      </c>
      <c r="D4" s="22"/>
      <c r="E4" s="21"/>
      <c r="F4" s="39"/>
    </row>
    <row r="5" spans="2:6" ht="13.5" customHeight="1">
      <c r="B5" s="26" t="s">
        <v>134</v>
      </c>
      <c r="C5" s="144" t="s">
        <v>584</v>
      </c>
      <c r="D5" s="22"/>
      <c r="E5" s="21"/>
      <c r="F5" s="39"/>
    </row>
    <row r="6" spans="2:6" ht="13.5" customHeight="1">
      <c r="B6" s="26" t="s">
        <v>135</v>
      </c>
      <c r="C6" s="144" t="s">
        <v>585</v>
      </c>
      <c r="D6" s="22"/>
      <c r="E6" s="21"/>
      <c r="F6" s="39"/>
    </row>
    <row r="7" spans="2:6" ht="13.5" customHeight="1">
      <c r="B7" s="26" t="s">
        <v>136</v>
      </c>
      <c r="C7" s="144" t="s">
        <v>586</v>
      </c>
      <c r="D7" s="22"/>
      <c r="E7" s="21"/>
      <c r="F7" s="39"/>
    </row>
    <row r="8" spans="2:6" ht="13.5" customHeight="1">
      <c r="B8" s="26" t="s">
        <v>137</v>
      </c>
      <c r="C8" s="144" t="s">
        <v>587</v>
      </c>
      <c r="D8" s="22"/>
      <c r="E8" s="21"/>
      <c r="F8" s="39"/>
    </row>
    <row r="9" spans="2:6" ht="13.5" customHeight="1">
      <c r="B9" s="26" t="s">
        <v>138</v>
      </c>
      <c r="C9" s="144" t="s">
        <v>588</v>
      </c>
      <c r="D9" s="22"/>
      <c r="E9" s="21"/>
      <c r="F9" s="39"/>
    </row>
    <row r="10" spans="2:6" ht="13.5" customHeight="1">
      <c r="B10" s="26" t="s">
        <v>139</v>
      </c>
      <c r="C10" s="144" t="s">
        <v>589</v>
      </c>
      <c r="D10" s="22"/>
      <c r="E10" s="21"/>
      <c r="F10" s="39"/>
    </row>
    <row r="11" spans="2:6" ht="13.5" customHeight="1">
      <c r="B11" s="26" t="s">
        <v>140</v>
      </c>
      <c r="C11" s="144" t="s">
        <v>590</v>
      </c>
      <c r="D11" s="22"/>
      <c r="E11" s="21"/>
      <c r="F11" s="39"/>
    </row>
    <row r="12" spans="2:6" ht="13.5" customHeight="1">
      <c r="B12" s="26" t="s">
        <v>141</v>
      </c>
      <c r="C12" s="144" t="s">
        <v>591</v>
      </c>
      <c r="D12" s="22"/>
      <c r="E12" s="21"/>
      <c r="F12" s="39"/>
    </row>
    <row r="13" spans="2:6" ht="13.5" customHeight="1" thickBot="1">
      <c r="B13" s="27" t="s">
        <v>142</v>
      </c>
      <c r="C13" s="144" t="s">
        <v>592</v>
      </c>
      <c r="D13" s="40"/>
      <c r="E13" s="41"/>
      <c r="F13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D21" sqref="D21"/>
    </sheetView>
  </sheetViews>
  <sheetFormatPr defaultColWidth="8.88671875" defaultRowHeight="13.5" customHeight="1"/>
  <cols>
    <col min="1" max="1" width="5.77734375" style="18" customWidth="1"/>
    <col min="2" max="2" width="9.99609375" style="18" customWidth="1"/>
    <col min="3" max="3" width="15.99609375" style="18" bestFit="1" customWidth="1"/>
    <col min="4" max="6" width="11.3359375" style="18" customWidth="1"/>
    <col min="7" max="16384" width="8.88671875" style="18" customWidth="1"/>
  </cols>
  <sheetData>
    <row r="1" ht="13.5" customHeight="1" thickBot="1"/>
    <row r="2" spans="2:6" ht="13.5" customHeight="1" thickBot="1">
      <c r="B2" s="34" t="s">
        <v>143</v>
      </c>
      <c r="C2" s="143" t="s">
        <v>122</v>
      </c>
      <c r="D2" s="36" t="s">
        <v>516</v>
      </c>
      <c r="E2" s="36" t="s">
        <v>123</v>
      </c>
      <c r="F2" s="37" t="s">
        <v>124</v>
      </c>
    </row>
    <row r="3" spans="2:6" ht="13.5" customHeight="1">
      <c r="B3" s="38" t="s">
        <v>144</v>
      </c>
      <c r="C3" s="144" t="s">
        <v>582</v>
      </c>
      <c r="D3" s="22">
        <f aca="true" t="shared" si="0" ref="D3:D13">DATE(LEFT(C3,2),MID(C3,3,2),MID(C3,5,2))</f>
        <v>5443</v>
      </c>
      <c r="E3" s="21" t="str">
        <f aca="true" t="shared" si="1" ref="E3:E13">IF(MID(C3,8,1)="1","남자","여자")</f>
        <v>남자</v>
      </c>
      <c r="F3" s="39">
        <f aca="true" ca="1" t="shared" si="2" ref="F3:F13">YEAR(TODAY())-LEFT(C3,2)-1900</f>
        <v>100</v>
      </c>
    </row>
    <row r="4" spans="2:6" ht="13.5" customHeight="1">
      <c r="B4" s="26" t="s">
        <v>145</v>
      </c>
      <c r="C4" s="145" t="s">
        <v>583</v>
      </c>
      <c r="D4" s="22">
        <f t="shared" si="0"/>
        <v>5443</v>
      </c>
      <c r="E4" s="21" t="str">
        <f t="shared" si="1"/>
        <v>남자</v>
      </c>
      <c r="F4" s="39">
        <f ca="1" t="shared" si="2"/>
        <v>100</v>
      </c>
    </row>
    <row r="5" spans="2:6" ht="13.5" customHeight="1">
      <c r="B5" s="26" t="s">
        <v>146</v>
      </c>
      <c r="C5" s="145" t="s">
        <v>584</v>
      </c>
      <c r="D5" s="22">
        <f t="shared" si="0"/>
        <v>5443</v>
      </c>
      <c r="E5" s="21" t="str">
        <f t="shared" si="1"/>
        <v>남자</v>
      </c>
      <c r="F5" s="39">
        <f ca="1" t="shared" si="2"/>
        <v>100</v>
      </c>
    </row>
    <row r="6" spans="2:6" ht="13.5" customHeight="1">
      <c r="B6" s="26" t="s">
        <v>147</v>
      </c>
      <c r="C6" s="145" t="s">
        <v>585</v>
      </c>
      <c r="D6" s="22">
        <f t="shared" si="0"/>
        <v>5443</v>
      </c>
      <c r="E6" s="21" t="str">
        <f t="shared" si="1"/>
        <v>남자</v>
      </c>
      <c r="F6" s="39">
        <f ca="1" t="shared" si="2"/>
        <v>100</v>
      </c>
    </row>
    <row r="7" spans="2:6" ht="13.5" customHeight="1">
      <c r="B7" s="26" t="s">
        <v>148</v>
      </c>
      <c r="C7" s="145" t="s">
        <v>586</v>
      </c>
      <c r="D7" s="22">
        <f t="shared" si="0"/>
        <v>5443</v>
      </c>
      <c r="E7" s="21" t="str">
        <f t="shared" si="1"/>
        <v>남자</v>
      </c>
      <c r="F7" s="39">
        <f ca="1" t="shared" si="2"/>
        <v>100</v>
      </c>
    </row>
    <row r="8" spans="2:6" ht="13.5" customHeight="1">
      <c r="B8" s="26" t="s">
        <v>149</v>
      </c>
      <c r="C8" s="145" t="s">
        <v>587</v>
      </c>
      <c r="D8" s="22">
        <f t="shared" si="0"/>
        <v>5443</v>
      </c>
      <c r="E8" s="21" t="str">
        <f t="shared" si="1"/>
        <v>남자</v>
      </c>
      <c r="F8" s="39">
        <f ca="1" t="shared" si="2"/>
        <v>100</v>
      </c>
    </row>
    <row r="9" spans="2:6" ht="13.5" customHeight="1">
      <c r="B9" s="26" t="s">
        <v>150</v>
      </c>
      <c r="C9" s="145" t="s">
        <v>588</v>
      </c>
      <c r="D9" s="22">
        <f t="shared" si="0"/>
        <v>5443</v>
      </c>
      <c r="E9" s="21" t="str">
        <f t="shared" si="1"/>
        <v>남자</v>
      </c>
      <c r="F9" s="39">
        <f ca="1" t="shared" si="2"/>
        <v>100</v>
      </c>
    </row>
    <row r="10" spans="2:6" ht="13.5" customHeight="1">
      <c r="B10" s="26" t="s">
        <v>151</v>
      </c>
      <c r="C10" s="145" t="s">
        <v>589</v>
      </c>
      <c r="D10" s="22">
        <f t="shared" si="0"/>
        <v>5443</v>
      </c>
      <c r="E10" s="21" t="str">
        <f t="shared" si="1"/>
        <v>남자</v>
      </c>
      <c r="F10" s="39">
        <f ca="1" t="shared" si="2"/>
        <v>100</v>
      </c>
    </row>
    <row r="11" spans="2:6" ht="13.5" customHeight="1">
      <c r="B11" s="26" t="s">
        <v>152</v>
      </c>
      <c r="C11" s="145" t="s">
        <v>590</v>
      </c>
      <c r="D11" s="22">
        <f t="shared" si="0"/>
        <v>5443</v>
      </c>
      <c r="E11" s="21" t="str">
        <f t="shared" si="1"/>
        <v>남자</v>
      </c>
      <c r="F11" s="39">
        <f ca="1" t="shared" si="2"/>
        <v>100</v>
      </c>
    </row>
    <row r="12" spans="2:6" ht="13.5" customHeight="1">
      <c r="B12" s="26" t="s">
        <v>153</v>
      </c>
      <c r="C12" s="145" t="s">
        <v>591</v>
      </c>
      <c r="D12" s="22">
        <f t="shared" si="0"/>
        <v>5443</v>
      </c>
      <c r="E12" s="21" t="str">
        <f t="shared" si="1"/>
        <v>남자</v>
      </c>
      <c r="F12" s="39">
        <f ca="1" t="shared" si="2"/>
        <v>100</v>
      </c>
    </row>
    <row r="13" spans="2:6" ht="13.5" customHeight="1" thickBot="1">
      <c r="B13" s="27" t="s">
        <v>154</v>
      </c>
      <c r="C13" s="146" t="s">
        <v>592</v>
      </c>
      <c r="D13" s="40">
        <f t="shared" si="0"/>
        <v>5443</v>
      </c>
      <c r="E13" s="41" t="str">
        <f t="shared" si="1"/>
        <v>남자</v>
      </c>
      <c r="F13" s="42">
        <f ca="1" t="shared" si="2"/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A1" sqref="A1"/>
    </sheetView>
  </sheetViews>
  <sheetFormatPr defaultColWidth="8.88671875" defaultRowHeight="13.5" customHeight="1"/>
  <cols>
    <col min="1" max="1" width="5.77734375" style="18" customWidth="1"/>
    <col min="2" max="4" width="9.99609375" style="18" customWidth="1"/>
    <col min="5" max="5" width="14.88671875" style="18" bestFit="1" customWidth="1"/>
    <col min="6" max="6" width="9.99609375" style="18" customWidth="1"/>
    <col min="7" max="16384" width="8.88671875" style="18" customWidth="1"/>
  </cols>
  <sheetData>
    <row r="1" ht="13.5" customHeight="1">
      <c r="B1" s="8"/>
    </row>
    <row r="2" spans="2:6" ht="13.5" customHeight="1">
      <c r="B2" s="13" t="s">
        <v>155</v>
      </c>
      <c r="C2" s="13" t="s">
        <v>125</v>
      </c>
      <c r="D2" s="13" t="s">
        <v>126</v>
      </c>
      <c r="E2" s="13" t="s">
        <v>127</v>
      </c>
      <c r="F2" s="13" t="s">
        <v>156</v>
      </c>
    </row>
    <row r="3" spans="2:6" ht="13.5" customHeight="1">
      <c r="B3" s="7" t="s">
        <v>157</v>
      </c>
      <c r="C3" s="21"/>
      <c r="D3" s="21"/>
      <c r="E3" s="21"/>
      <c r="F3" s="43"/>
    </row>
    <row r="4" spans="2:6" ht="13.5" customHeight="1">
      <c r="B4" s="7" t="s">
        <v>158</v>
      </c>
      <c r="C4" s="21"/>
      <c r="D4" s="21"/>
      <c r="E4" s="21"/>
      <c r="F4" s="43"/>
    </row>
    <row r="5" spans="2:6" ht="13.5" customHeight="1">
      <c r="B5" s="7" t="s">
        <v>159</v>
      </c>
      <c r="C5" s="21"/>
      <c r="D5" s="21"/>
      <c r="E5" s="21"/>
      <c r="F5" s="43"/>
    </row>
    <row r="6" spans="2:6" ht="13.5" customHeight="1">
      <c r="B6" s="7" t="s">
        <v>160</v>
      </c>
      <c r="C6" s="21"/>
      <c r="D6" s="21"/>
      <c r="E6" s="21"/>
      <c r="F6" s="43"/>
    </row>
    <row r="7" spans="2:6" ht="13.5" customHeight="1">
      <c r="B7" s="7" t="s">
        <v>161</v>
      </c>
      <c r="C7" s="21"/>
      <c r="D7" s="21"/>
      <c r="E7" s="21"/>
      <c r="F7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F3" sqref="F3"/>
    </sheetView>
  </sheetViews>
  <sheetFormatPr defaultColWidth="8.88671875" defaultRowHeight="13.5" customHeight="1"/>
  <cols>
    <col min="1" max="1" width="5.77734375" style="18" customWidth="1"/>
    <col min="2" max="4" width="9.99609375" style="18" customWidth="1"/>
    <col min="5" max="5" width="14.88671875" style="18" bestFit="1" customWidth="1"/>
    <col min="6" max="6" width="9.99609375" style="18" customWidth="1"/>
    <col min="7" max="16384" width="8.88671875" style="18" customWidth="1"/>
  </cols>
  <sheetData>
    <row r="1" ht="13.5" customHeight="1">
      <c r="B1" s="8"/>
    </row>
    <row r="2" spans="2:6" ht="13.5" customHeight="1">
      <c r="B2" s="13" t="s">
        <v>155</v>
      </c>
      <c r="C2" s="13" t="s">
        <v>125</v>
      </c>
      <c r="D2" s="13" t="s">
        <v>126</v>
      </c>
      <c r="E2" s="13" t="s">
        <v>127</v>
      </c>
      <c r="F2" s="13" t="s">
        <v>156</v>
      </c>
    </row>
    <row r="3" spans="2:6" ht="13.5" customHeight="1">
      <c r="B3" s="7" t="s">
        <v>157</v>
      </c>
      <c r="C3" s="21" t="str">
        <f>LOWER(B3)</f>
        <v>aaaa    a</v>
      </c>
      <c r="D3" s="21" t="str">
        <f>UPPER(B3)</f>
        <v>AAAA    A</v>
      </c>
      <c r="E3" s="21" t="str">
        <f>PROPER(B3)</f>
        <v>Aaaa    A</v>
      </c>
      <c r="F3" s="43" t="str">
        <f>TRIM(B3)</f>
        <v>AaAa a</v>
      </c>
    </row>
    <row r="4" spans="2:6" ht="13.5" customHeight="1">
      <c r="B4" s="7" t="s">
        <v>158</v>
      </c>
      <c r="C4" s="21" t="str">
        <f>LOWER(B4)</f>
        <v>bb   bbb</v>
      </c>
      <c r="D4" s="21" t="str">
        <f>UPPER(B4)</f>
        <v>BB   BBB</v>
      </c>
      <c r="E4" s="21" t="str">
        <f>PROPER(B4)</f>
        <v>Bb   Bbb</v>
      </c>
      <c r="F4" s="43" t="str">
        <f>TRIM(B4)</f>
        <v>BB bbb</v>
      </c>
    </row>
    <row r="5" spans="2:6" ht="13.5" customHeight="1">
      <c r="B5" s="7" t="s">
        <v>159</v>
      </c>
      <c r="C5" s="21" t="str">
        <f>LOWER(B5)</f>
        <v>ccc  cc</v>
      </c>
      <c r="D5" s="21" t="str">
        <f>UPPER(B5)</f>
        <v>CCC  CC</v>
      </c>
      <c r="E5" s="21" t="str">
        <f>PROPER(B5)</f>
        <v>Ccc  Cc</v>
      </c>
      <c r="F5" s="43" t="str">
        <f>TRIM(B5)</f>
        <v>CCC cc</v>
      </c>
    </row>
    <row r="6" spans="2:6" ht="13.5" customHeight="1">
      <c r="B6" s="7" t="s">
        <v>160</v>
      </c>
      <c r="C6" s="21" t="str">
        <f>LOWER(B6)</f>
        <v>d   dddd</v>
      </c>
      <c r="D6" s="21" t="str">
        <f>UPPER(B6)</f>
        <v>D   DDDD</v>
      </c>
      <c r="E6" s="21" t="str">
        <f>PROPER(B6)</f>
        <v>D   Dddd</v>
      </c>
      <c r="F6" s="43" t="str">
        <f>TRIM(B6)</f>
        <v>D dDdD</v>
      </c>
    </row>
    <row r="7" spans="2:6" ht="13.5" customHeight="1">
      <c r="B7" s="7" t="s">
        <v>161</v>
      </c>
      <c r="C7" s="21" t="str">
        <f>LOWER(B7)</f>
        <v>ee  eee</v>
      </c>
      <c r="D7" s="21" t="str">
        <f>UPPER(B7)</f>
        <v>EE  EEE</v>
      </c>
      <c r="E7" s="21" t="str">
        <f>PROPER(B7)</f>
        <v>Ee  Eee</v>
      </c>
      <c r="F7" s="43" t="str">
        <f>TRIM(B7)</f>
        <v>EE eee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4.21484375" style="46" customWidth="1"/>
    <col min="2" max="2" width="9.5546875" style="47" bestFit="1" customWidth="1"/>
    <col min="3" max="3" width="10.10546875" style="47" customWidth="1"/>
    <col min="4" max="7" width="14.10546875" style="47" customWidth="1"/>
    <col min="8" max="16384" width="8.88671875" style="47" customWidth="1"/>
  </cols>
  <sheetData>
    <row r="2" spans="1:4" ht="13.5">
      <c r="A2" s="46" t="s">
        <v>162</v>
      </c>
      <c r="B2" s="13" t="s">
        <v>172</v>
      </c>
      <c r="C2" s="49" t="s">
        <v>173</v>
      </c>
      <c r="D2" s="45"/>
    </row>
    <row r="3" spans="2:3" ht="13.5">
      <c r="B3" s="44">
        <v>225</v>
      </c>
      <c r="C3" s="51"/>
    </row>
    <row r="4" spans="2:3" ht="13.5">
      <c r="B4" s="44">
        <v>300</v>
      </c>
      <c r="C4" s="51"/>
    </row>
    <row r="5" spans="2:3" ht="13.5">
      <c r="B5" s="44">
        <v>387</v>
      </c>
      <c r="C5" s="51"/>
    </row>
    <row r="6" spans="2:3" ht="13.5">
      <c r="B6" s="44">
        <v>570</v>
      </c>
      <c r="C6" s="51"/>
    </row>
    <row r="8" spans="1:7" ht="13.5">
      <c r="A8" s="46" t="s">
        <v>164</v>
      </c>
      <c r="B8" s="13" t="s">
        <v>163</v>
      </c>
      <c r="C8" s="13" t="s">
        <v>171</v>
      </c>
      <c r="D8" s="13" t="s">
        <v>170</v>
      </c>
      <c r="E8" s="13" t="s">
        <v>9</v>
      </c>
      <c r="F8" s="13" t="s">
        <v>165</v>
      </c>
      <c r="G8" s="13" t="s">
        <v>166</v>
      </c>
    </row>
    <row r="9" spans="2:7" ht="13.5">
      <c r="B9" s="44">
        <v>5678.567</v>
      </c>
      <c r="C9" s="44">
        <v>2</v>
      </c>
      <c r="D9" s="43"/>
      <c r="E9" s="43"/>
      <c r="F9" s="43"/>
      <c r="G9" s="43"/>
    </row>
    <row r="10" spans="2:7" ht="13.5">
      <c r="B10" s="44">
        <v>5678.567</v>
      </c>
      <c r="C10" s="44">
        <v>1</v>
      </c>
      <c r="D10" s="43"/>
      <c r="E10" s="43"/>
      <c r="F10" s="43"/>
      <c r="G10" s="43"/>
    </row>
    <row r="11" spans="2:7" ht="13.5">
      <c r="B11" s="44">
        <v>5678.567</v>
      </c>
      <c r="C11" s="44">
        <v>0</v>
      </c>
      <c r="D11" s="43"/>
      <c r="E11" s="43"/>
      <c r="F11" s="43"/>
      <c r="G11" s="43"/>
    </row>
    <row r="12" spans="2:7" ht="13.5">
      <c r="B12" s="44">
        <v>5678.567</v>
      </c>
      <c r="C12" s="44">
        <v>-2</v>
      </c>
      <c r="D12" s="43"/>
      <c r="E12" s="43"/>
      <c r="F12" s="43"/>
      <c r="G12" s="43"/>
    </row>
    <row r="13" spans="2:7" ht="13.5">
      <c r="B13" s="44">
        <v>5678.567</v>
      </c>
      <c r="C13" s="44">
        <v>-1</v>
      </c>
      <c r="D13" s="43"/>
      <c r="E13" s="43"/>
      <c r="F13" s="43"/>
      <c r="G13" s="43"/>
    </row>
    <row r="15" spans="1:4" ht="13.5">
      <c r="A15" s="46" t="s">
        <v>167</v>
      </c>
      <c r="B15" s="13" t="s">
        <v>163</v>
      </c>
      <c r="C15" s="13" t="s">
        <v>168</v>
      </c>
      <c r="D15" s="49" t="s">
        <v>169</v>
      </c>
    </row>
    <row r="16" spans="2:4" ht="13.5">
      <c r="B16" s="48">
        <v>456.789</v>
      </c>
      <c r="C16" s="53"/>
      <c r="D16" s="52"/>
    </row>
    <row r="17" spans="2:4" ht="13.5">
      <c r="B17" s="48">
        <v>-456.789</v>
      </c>
      <c r="C17" s="53"/>
      <c r="D17" s="52"/>
    </row>
    <row r="18" spans="2:4" ht="13.5">
      <c r="B18" s="50">
        <v>150</v>
      </c>
      <c r="C18" s="53"/>
      <c r="D18" s="52"/>
    </row>
    <row r="19" spans="2:4" ht="13.5">
      <c r="B19" s="50">
        <v>250</v>
      </c>
      <c r="C19" s="53"/>
      <c r="D19" s="5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4.21484375" style="46" customWidth="1"/>
    <col min="2" max="2" width="9.5546875" style="47" bestFit="1" customWidth="1"/>
    <col min="3" max="3" width="10.10546875" style="47" customWidth="1"/>
    <col min="4" max="7" width="14.10546875" style="47" customWidth="1"/>
    <col min="8" max="16384" width="8.88671875" style="47" customWidth="1"/>
  </cols>
  <sheetData>
    <row r="2" spans="1:4" ht="13.5">
      <c r="A2" s="46" t="s">
        <v>162</v>
      </c>
      <c r="B2" s="13" t="s">
        <v>172</v>
      </c>
      <c r="C2" s="49" t="s">
        <v>173</v>
      </c>
      <c r="D2" s="45"/>
    </row>
    <row r="3" spans="2:3" ht="13.5">
      <c r="B3" s="44">
        <v>225</v>
      </c>
      <c r="C3" s="51" t="str">
        <f>IF(MOD(B3,2)=0,"짝수","홀수")</f>
        <v>홀수</v>
      </c>
    </row>
    <row r="4" spans="2:3" ht="13.5">
      <c r="B4" s="44">
        <v>300</v>
      </c>
      <c r="C4" s="51" t="str">
        <f>IF(MOD(B4,2)=0,"짝수","홀수")</f>
        <v>짝수</v>
      </c>
    </row>
    <row r="5" spans="2:3" ht="13.5">
      <c r="B5" s="44">
        <v>387</v>
      </c>
      <c r="C5" s="51" t="str">
        <f>IF(MOD(B5,2)=0,"짝수","홀수")</f>
        <v>홀수</v>
      </c>
    </row>
    <row r="6" spans="2:3" ht="13.5">
      <c r="B6" s="44">
        <v>570</v>
      </c>
      <c r="C6" s="51" t="str">
        <f>IF(MOD(B6,2)=0,"짝수","홀수")</f>
        <v>짝수</v>
      </c>
    </row>
    <row r="8" spans="1:7" ht="13.5">
      <c r="A8" s="46" t="s">
        <v>164</v>
      </c>
      <c r="B8" s="13" t="s">
        <v>163</v>
      </c>
      <c r="C8" s="13" t="s">
        <v>171</v>
      </c>
      <c r="D8" s="13" t="s">
        <v>170</v>
      </c>
      <c r="E8" s="13" t="s">
        <v>9</v>
      </c>
      <c r="F8" s="13" t="s">
        <v>165</v>
      </c>
      <c r="G8" s="13" t="s">
        <v>166</v>
      </c>
    </row>
    <row r="9" spans="2:7" ht="13.5">
      <c r="B9" s="44">
        <v>5678.567</v>
      </c>
      <c r="C9" s="44">
        <v>2</v>
      </c>
      <c r="D9" s="43">
        <f>TRUNC(B9,C9)</f>
        <v>5678.56</v>
      </c>
      <c r="E9" s="43">
        <f>ROUND(B9,C9)</f>
        <v>5678.57</v>
      </c>
      <c r="F9" s="43">
        <f>ROUNDUP(B9,C9)</f>
        <v>5678.570000000001</v>
      </c>
      <c r="G9" s="43">
        <f>ROUNDDOWN(B9,C9)</f>
        <v>5678.56</v>
      </c>
    </row>
    <row r="10" spans="2:7" ht="13.5">
      <c r="B10" s="44">
        <v>5678.567</v>
      </c>
      <c r="C10" s="44">
        <v>1</v>
      </c>
      <c r="D10" s="43">
        <f>TRUNC(B10,C10)</f>
        <v>5678.5</v>
      </c>
      <c r="E10" s="43">
        <f>ROUND(B10,C10)</f>
        <v>5678.6</v>
      </c>
      <c r="F10" s="43">
        <f>ROUNDUP(B10,C10)</f>
        <v>5678.6</v>
      </c>
      <c r="G10" s="43">
        <f>ROUNDDOWN(B10,C10)</f>
        <v>5678.5</v>
      </c>
    </row>
    <row r="11" spans="2:7" ht="13.5">
      <c r="B11" s="44">
        <v>5678.567</v>
      </c>
      <c r="C11" s="44">
        <v>0</v>
      </c>
      <c r="D11" s="43">
        <f>TRUNC(B11,C11)</f>
        <v>5678</v>
      </c>
      <c r="E11" s="43">
        <f>ROUND(B11,C11)</f>
        <v>5679</v>
      </c>
      <c r="F11" s="43">
        <f>ROUNDUP(B11,C11)</f>
        <v>5679</v>
      </c>
      <c r="G11" s="43">
        <f>ROUNDDOWN(B11,C11)</f>
        <v>5678</v>
      </c>
    </row>
    <row r="12" spans="2:7" ht="13.5">
      <c r="B12" s="44">
        <v>5678.567</v>
      </c>
      <c r="C12" s="44">
        <v>-2</v>
      </c>
      <c r="D12" s="43">
        <f>TRUNC(B12,C12)</f>
        <v>5600</v>
      </c>
      <c r="E12" s="43">
        <f>ROUND(B12,C12)</f>
        <v>5700</v>
      </c>
      <c r="F12" s="43">
        <f>ROUNDUP(B12,C12)</f>
        <v>5700</v>
      </c>
      <c r="G12" s="43">
        <f>ROUNDDOWN(B12,C12)</f>
        <v>5600</v>
      </c>
    </row>
    <row r="13" spans="2:7" ht="13.5">
      <c r="B13" s="44">
        <v>5678.567</v>
      </c>
      <c r="C13" s="44">
        <v>-1</v>
      </c>
      <c r="D13" s="43">
        <f>TRUNC(B13,C13)</f>
        <v>5670</v>
      </c>
      <c r="E13" s="43">
        <f>ROUND(B13,C13)</f>
        <v>5680</v>
      </c>
      <c r="F13" s="43">
        <f>ROUNDUP(B13,C13)</f>
        <v>5680</v>
      </c>
      <c r="G13" s="43">
        <f>ROUNDDOWN(B13,C13)</f>
        <v>5670</v>
      </c>
    </row>
    <row r="15" spans="1:4" ht="13.5">
      <c r="A15" s="46" t="s">
        <v>167</v>
      </c>
      <c r="B15" s="13" t="s">
        <v>163</v>
      </c>
      <c r="C15" s="13" t="s">
        <v>168</v>
      </c>
      <c r="D15" s="49" t="s">
        <v>169</v>
      </c>
    </row>
    <row r="16" spans="2:4" ht="13.5">
      <c r="B16" s="48">
        <v>456.789</v>
      </c>
      <c r="C16" s="53">
        <f>INT(B16)</f>
        <v>456</v>
      </c>
      <c r="D16" s="52">
        <f>ABS(B16)</f>
        <v>456.789</v>
      </c>
    </row>
    <row r="17" spans="2:4" ht="13.5">
      <c r="B17" s="48">
        <v>-456.789</v>
      </c>
      <c r="C17" s="53">
        <f>INT(B17)</f>
        <v>-457</v>
      </c>
      <c r="D17" s="52">
        <f>ABS(B17)</f>
        <v>456.789</v>
      </c>
    </row>
    <row r="18" spans="2:4" ht="13.5">
      <c r="B18" s="50">
        <v>150</v>
      </c>
      <c r="C18" s="53">
        <f>INT(B18)</f>
        <v>150</v>
      </c>
      <c r="D18" s="52">
        <f>ABS(B18)</f>
        <v>150</v>
      </c>
    </row>
    <row r="19" spans="2:4" ht="13.5">
      <c r="B19" s="50">
        <v>250</v>
      </c>
      <c r="C19" s="53">
        <f>INT(B19)</f>
        <v>250</v>
      </c>
      <c r="D19" s="52">
        <f>ABS(B19)</f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8.88671875" defaultRowHeight="15" customHeight="1"/>
  <cols>
    <col min="1" max="1" width="8.88671875" style="18" bestFit="1" customWidth="1"/>
    <col min="2" max="6" width="8.88671875" style="18" customWidth="1"/>
    <col min="7" max="7" width="11.10546875" style="18" customWidth="1"/>
    <col min="8" max="16384" width="8.88671875" style="18" customWidth="1"/>
  </cols>
  <sheetData>
    <row r="1" ht="15" customHeight="1">
      <c r="B1" s="106"/>
    </row>
    <row r="2" spans="1:8" ht="15" customHeight="1">
      <c r="A2" s="106" t="s">
        <v>300</v>
      </c>
      <c r="B2" s="7">
        <v>25</v>
      </c>
      <c r="D2" s="21"/>
      <c r="F2" s="106" t="s">
        <v>303</v>
      </c>
      <c r="H2" s="21"/>
    </row>
    <row r="3" spans="1:6" ht="15" customHeight="1">
      <c r="A3" s="106"/>
      <c r="F3" s="106"/>
    </row>
    <row r="4" spans="1:8" ht="15" customHeight="1">
      <c r="A4" s="106" t="s">
        <v>301</v>
      </c>
      <c r="B4" s="7">
        <v>5</v>
      </c>
      <c r="D4" s="21"/>
      <c r="F4" s="106" t="s">
        <v>304</v>
      </c>
      <c r="H4" s="21"/>
    </row>
    <row r="5" ht="15" customHeight="1">
      <c r="A5" s="106"/>
    </row>
    <row r="6" spans="1:4" ht="15" customHeight="1">
      <c r="A6" s="106" t="s">
        <v>302</v>
      </c>
      <c r="B6" s="7">
        <v>4</v>
      </c>
      <c r="D6" s="21"/>
    </row>
    <row r="7" ht="15" customHeight="1">
      <c r="B7" s="106"/>
    </row>
    <row r="8" spans="2:7" ht="15" customHeight="1">
      <c r="B8" s="13" t="s">
        <v>305</v>
      </c>
      <c r="C8" s="13" t="s">
        <v>306</v>
      </c>
      <c r="D8" s="13" t="s">
        <v>307</v>
      </c>
      <c r="E8" s="13" t="s">
        <v>308</v>
      </c>
      <c r="F8" s="13" t="s">
        <v>309</v>
      </c>
      <c r="G8" s="13" t="s">
        <v>310</v>
      </c>
    </row>
    <row r="9" spans="2:7" ht="15" customHeight="1">
      <c r="B9" s="7" t="s">
        <v>311</v>
      </c>
      <c r="C9" s="7" t="s">
        <v>312</v>
      </c>
      <c r="D9" s="7">
        <v>557</v>
      </c>
      <c r="E9" s="7">
        <v>345</v>
      </c>
      <c r="F9" s="7">
        <v>721</v>
      </c>
      <c r="G9" s="7">
        <f aca="true" t="shared" si="0" ref="G9:G15">SUM(D9:F9)</f>
        <v>1623</v>
      </c>
    </row>
    <row r="10" spans="2:7" ht="15" customHeight="1">
      <c r="B10" s="7" t="s">
        <v>313</v>
      </c>
      <c r="C10" s="7" t="s">
        <v>314</v>
      </c>
      <c r="D10" s="7">
        <v>476</v>
      </c>
      <c r="E10" s="7">
        <v>513</v>
      </c>
      <c r="F10" s="7">
        <v>174</v>
      </c>
      <c r="G10" s="7">
        <f t="shared" si="0"/>
        <v>1163</v>
      </c>
    </row>
    <row r="11" spans="2:7" ht="15" customHeight="1">
      <c r="B11" s="7" t="s">
        <v>315</v>
      </c>
      <c r="C11" s="7" t="s">
        <v>312</v>
      </c>
      <c r="D11" s="7">
        <v>231</v>
      </c>
      <c r="E11" s="7">
        <v>474</v>
      </c>
      <c r="F11" s="7">
        <v>358</v>
      </c>
      <c r="G11" s="7">
        <f t="shared" si="0"/>
        <v>1063</v>
      </c>
    </row>
    <row r="12" spans="2:7" ht="15" customHeight="1">
      <c r="B12" s="7" t="s">
        <v>316</v>
      </c>
      <c r="C12" s="7" t="s">
        <v>312</v>
      </c>
      <c r="D12" s="7">
        <v>175</v>
      </c>
      <c r="E12" s="7">
        <v>453</v>
      </c>
      <c r="F12" s="7">
        <v>443</v>
      </c>
      <c r="G12" s="7">
        <f t="shared" si="0"/>
        <v>1071</v>
      </c>
    </row>
    <row r="13" spans="2:7" ht="15" customHeight="1">
      <c r="B13" s="7" t="s">
        <v>317</v>
      </c>
      <c r="C13" s="7" t="s">
        <v>314</v>
      </c>
      <c r="D13" s="7">
        <v>834</v>
      </c>
      <c r="E13" s="7">
        <v>401</v>
      </c>
      <c r="F13" s="7">
        <v>743</v>
      </c>
      <c r="G13" s="7">
        <f t="shared" si="0"/>
        <v>1978</v>
      </c>
    </row>
    <row r="14" spans="2:7" ht="15" customHeight="1">
      <c r="B14" s="7" t="s">
        <v>318</v>
      </c>
      <c r="C14" s="7" t="s">
        <v>312</v>
      </c>
      <c r="D14" s="7">
        <v>597</v>
      </c>
      <c r="E14" s="7">
        <v>347</v>
      </c>
      <c r="F14" s="7">
        <v>346</v>
      </c>
      <c r="G14" s="7">
        <f t="shared" si="0"/>
        <v>1290</v>
      </c>
    </row>
    <row r="15" spans="2:7" ht="15" customHeight="1">
      <c r="B15" s="7" t="s">
        <v>319</v>
      </c>
      <c r="C15" s="7" t="s">
        <v>314</v>
      </c>
      <c r="D15" s="7">
        <v>634</v>
      </c>
      <c r="E15" s="7">
        <v>530</v>
      </c>
      <c r="F15" s="7">
        <v>651</v>
      </c>
      <c r="G15" s="7">
        <f t="shared" si="0"/>
        <v>1815</v>
      </c>
    </row>
    <row r="18" spans="2:7" ht="15" customHeight="1">
      <c r="B18" s="13" t="s">
        <v>306</v>
      </c>
      <c r="C18" s="13" t="s">
        <v>320</v>
      </c>
      <c r="D18" s="13" t="s">
        <v>321</v>
      </c>
      <c r="E18" s="13" t="s">
        <v>322</v>
      </c>
      <c r="F18" s="13" t="s">
        <v>323</v>
      </c>
      <c r="G18" s="13" t="s">
        <v>324</v>
      </c>
    </row>
    <row r="19" spans="2:7" ht="15" customHeight="1">
      <c r="B19" s="7" t="s">
        <v>312</v>
      </c>
      <c r="C19" s="21"/>
      <c r="D19" s="21"/>
      <c r="E19" s="21"/>
      <c r="F19" s="21"/>
      <c r="G19" s="21"/>
    </row>
    <row r="20" spans="2:7" ht="15" customHeight="1">
      <c r="B20" s="6"/>
      <c r="C20" s="6"/>
      <c r="D20" s="6"/>
      <c r="E20" s="6"/>
      <c r="F20" s="6"/>
      <c r="G20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18" customWidth="1"/>
    <col min="2" max="2" width="8.88671875" style="18" customWidth="1"/>
    <col min="3" max="3" width="11.5546875" style="18" bestFit="1" customWidth="1"/>
    <col min="4" max="4" width="8.99609375" style="18" bestFit="1" customWidth="1"/>
    <col min="5" max="5" width="11.5546875" style="18" bestFit="1" customWidth="1"/>
    <col min="6" max="6" width="8.88671875" style="18" customWidth="1"/>
    <col min="7" max="7" width="11.5546875" style="18" bestFit="1" customWidth="1"/>
    <col min="8" max="16384" width="8.88671875" style="18" customWidth="1"/>
  </cols>
  <sheetData>
    <row r="2" spans="2:7" ht="13.5">
      <c r="B2" s="13" t="s">
        <v>257</v>
      </c>
      <c r="C2" s="13" t="s">
        <v>258</v>
      </c>
      <c r="D2" s="13" t="s">
        <v>259</v>
      </c>
      <c r="E2" s="13" t="s">
        <v>260</v>
      </c>
      <c r="F2" s="13" t="s">
        <v>261</v>
      </c>
      <c r="G2" s="13" t="s">
        <v>262</v>
      </c>
    </row>
    <row r="3" spans="2:7" ht="13.5">
      <c r="B3" s="7" t="s">
        <v>263</v>
      </c>
      <c r="C3" s="100">
        <v>880000</v>
      </c>
      <c r="D3" s="100">
        <v>67000</v>
      </c>
      <c r="E3" s="99">
        <f>C3+D3</f>
        <v>947000</v>
      </c>
      <c r="F3" s="99">
        <f>E3*7%</f>
        <v>66290</v>
      </c>
      <c r="G3" s="12">
        <f>E3-F3</f>
        <v>880710</v>
      </c>
    </row>
    <row r="4" spans="2:7" ht="13.5">
      <c r="B4" s="7" t="s">
        <v>264</v>
      </c>
      <c r="C4" s="100">
        <v>920000</v>
      </c>
      <c r="D4" s="100">
        <v>82000</v>
      </c>
      <c r="E4" s="99">
        <f aca="true" t="shared" si="0" ref="E4:E9">C4+D4</f>
        <v>1002000</v>
      </c>
      <c r="F4" s="99">
        <f aca="true" t="shared" si="1" ref="F4:F9">E4*7%</f>
        <v>70140</v>
      </c>
      <c r="G4" s="12">
        <f aca="true" t="shared" si="2" ref="G4:G9">E4-F4</f>
        <v>931860</v>
      </c>
    </row>
    <row r="5" spans="2:7" ht="13.5">
      <c r="B5" s="7" t="s">
        <v>265</v>
      </c>
      <c r="C5" s="100">
        <v>950000</v>
      </c>
      <c r="D5" s="100">
        <v>45000</v>
      </c>
      <c r="E5" s="99">
        <f t="shared" si="0"/>
        <v>995000</v>
      </c>
      <c r="F5" s="99">
        <f t="shared" si="1"/>
        <v>69650</v>
      </c>
      <c r="G5" s="12">
        <f t="shared" si="2"/>
        <v>925350</v>
      </c>
    </row>
    <row r="6" spans="2:7" ht="13.5">
      <c r="B6" s="7" t="s">
        <v>266</v>
      </c>
      <c r="C6" s="100">
        <v>870000</v>
      </c>
      <c r="D6" s="100">
        <v>78000</v>
      </c>
      <c r="E6" s="99">
        <f t="shared" si="0"/>
        <v>948000</v>
      </c>
      <c r="F6" s="99">
        <f t="shared" si="1"/>
        <v>66360</v>
      </c>
      <c r="G6" s="12">
        <f t="shared" si="2"/>
        <v>881640</v>
      </c>
    </row>
    <row r="7" spans="2:7" ht="13.5">
      <c r="B7" s="7" t="s">
        <v>267</v>
      </c>
      <c r="C7" s="100">
        <v>740000</v>
      </c>
      <c r="D7" s="100">
        <v>92000</v>
      </c>
      <c r="E7" s="99">
        <f t="shared" si="0"/>
        <v>832000</v>
      </c>
      <c r="F7" s="99">
        <f t="shared" si="1"/>
        <v>58240.00000000001</v>
      </c>
      <c r="G7" s="12">
        <f t="shared" si="2"/>
        <v>773760</v>
      </c>
    </row>
    <row r="8" spans="2:7" ht="13.5">
      <c r="B8" s="7" t="s">
        <v>268</v>
      </c>
      <c r="C8" s="100">
        <v>1130000</v>
      </c>
      <c r="D8" s="100">
        <v>53000</v>
      </c>
      <c r="E8" s="99">
        <f t="shared" si="0"/>
        <v>1183000</v>
      </c>
      <c r="F8" s="99">
        <f t="shared" si="1"/>
        <v>82810.00000000001</v>
      </c>
      <c r="G8" s="12">
        <f t="shared" si="2"/>
        <v>1100190</v>
      </c>
    </row>
    <row r="9" spans="2:7" ht="13.5">
      <c r="B9" s="7" t="s">
        <v>269</v>
      </c>
      <c r="C9" s="100">
        <v>980000</v>
      </c>
      <c r="D9" s="100">
        <v>74000</v>
      </c>
      <c r="E9" s="99">
        <f t="shared" si="0"/>
        <v>1054000</v>
      </c>
      <c r="F9" s="99">
        <f t="shared" si="1"/>
        <v>73780</v>
      </c>
      <c r="G9" s="12">
        <f t="shared" si="2"/>
        <v>980220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20" sqref="K20"/>
    </sheetView>
  </sheetViews>
  <sheetFormatPr defaultColWidth="8.88671875" defaultRowHeight="15" customHeight="1"/>
  <cols>
    <col min="1" max="1" width="8.88671875" style="18" bestFit="1" customWidth="1"/>
    <col min="2" max="6" width="8.88671875" style="18" customWidth="1"/>
    <col min="7" max="7" width="11.10546875" style="18" customWidth="1"/>
    <col min="8" max="16384" width="8.88671875" style="18" customWidth="1"/>
  </cols>
  <sheetData>
    <row r="1" ht="15" customHeight="1">
      <c r="B1" s="106"/>
    </row>
    <row r="2" spans="1:8" ht="15" customHeight="1">
      <c r="A2" s="106" t="s">
        <v>300</v>
      </c>
      <c r="B2" s="7">
        <v>25</v>
      </c>
      <c r="D2" s="21">
        <f>SQRT(B2)</f>
        <v>5</v>
      </c>
      <c r="F2" s="106" t="s">
        <v>303</v>
      </c>
      <c r="H2" s="21">
        <f>PI()</f>
        <v>3.141592653589793</v>
      </c>
    </row>
    <row r="3" spans="1:6" ht="15" customHeight="1">
      <c r="A3" s="106"/>
      <c r="F3" s="106"/>
    </row>
    <row r="4" spans="1:8" ht="15" customHeight="1">
      <c r="A4" s="106" t="s">
        <v>301</v>
      </c>
      <c r="B4" s="7">
        <v>5</v>
      </c>
      <c r="D4" s="21">
        <f>FACT(B4)</f>
        <v>120</v>
      </c>
      <c r="F4" s="106" t="s">
        <v>304</v>
      </c>
      <c r="H4" s="21">
        <f>RAND()</f>
        <v>0.42034076818350385</v>
      </c>
    </row>
    <row r="5" ht="15" customHeight="1">
      <c r="A5" s="106"/>
    </row>
    <row r="6" spans="1:4" ht="15" customHeight="1">
      <c r="A6" s="106" t="s">
        <v>302</v>
      </c>
      <c r="B6" s="7">
        <v>4</v>
      </c>
      <c r="D6" s="21">
        <f>POWER(B6,3)</f>
        <v>64</v>
      </c>
    </row>
    <row r="7" ht="15" customHeight="1">
      <c r="B7" s="106"/>
    </row>
    <row r="8" spans="2:7" ht="15" customHeight="1">
      <c r="B8" s="13" t="s">
        <v>305</v>
      </c>
      <c r="C8" s="13" t="s">
        <v>306</v>
      </c>
      <c r="D8" s="13" t="s">
        <v>307</v>
      </c>
      <c r="E8" s="13" t="s">
        <v>308</v>
      </c>
      <c r="F8" s="13" t="s">
        <v>309</v>
      </c>
      <c r="G8" s="13" t="s">
        <v>310</v>
      </c>
    </row>
    <row r="9" spans="2:7" ht="15" customHeight="1">
      <c r="B9" s="7" t="s">
        <v>311</v>
      </c>
      <c r="C9" s="7" t="s">
        <v>312</v>
      </c>
      <c r="D9" s="7">
        <v>557</v>
      </c>
      <c r="E9" s="7">
        <v>345</v>
      </c>
      <c r="F9" s="7">
        <v>721</v>
      </c>
      <c r="G9" s="7">
        <f aca="true" t="shared" si="0" ref="G9:G15">SUM(D9:F9)</f>
        <v>1623</v>
      </c>
    </row>
    <row r="10" spans="2:7" ht="15" customHeight="1">
      <c r="B10" s="7" t="s">
        <v>313</v>
      </c>
      <c r="C10" s="7" t="s">
        <v>314</v>
      </c>
      <c r="D10" s="7">
        <v>476</v>
      </c>
      <c r="E10" s="7">
        <v>513</v>
      </c>
      <c r="F10" s="7">
        <v>174</v>
      </c>
      <c r="G10" s="7">
        <f t="shared" si="0"/>
        <v>1163</v>
      </c>
    </row>
    <row r="11" spans="2:7" ht="15" customHeight="1">
      <c r="B11" s="7" t="s">
        <v>315</v>
      </c>
      <c r="C11" s="7" t="s">
        <v>312</v>
      </c>
      <c r="D11" s="7">
        <v>231</v>
      </c>
      <c r="E11" s="7">
        <v>474</v>
      </c>
      <c r="F11" s="7">
        <v>358</v>
      </c>
      <c r="G11" s="7">
        <f t="shared" si="0"/>
        <v>1063</v>
      </c>
    </row>
    <row r="12" spans="2:7" ht="15" customHeight="1">
      <c r="B12" s="7" t="s">
        <v>316</v>
      </c>
      <c r="C12" s="7" t="s">
        <v>312</v>
      </c>
      <c r="D12" s="7">
        <v>175</v>
      </c>
      <c r="E12" s="7">
        <v>453</v>
      </c>
      <c r="F12" s="7">
        <v>443</v>
      </c>
      <c r="G12" s="7">
        <f t="shared" si="0"/>
        <v>1071</v>
      </c>
    </row>
    <row r="13" spans="2:7" ht="15" customHeight="1">
      <c r="B13" s="7" t="s">
        <v>317</v>
      </c>
      <c r="C13" s="7" t="s">
        <v>314</v>
      </c>
      <c r="D13" s="7">
        <v>834</v>
      </c>
      <c r="E13" s="7">
        <v>401</v>
      </c>
      <c r="F13" s="7">
        <v>743</v>
      </c>
      <c r="G13" s="7">
        <f t="shared" si="0"/>
        <v>1978</v>
      </c>
    </row>
    <row r="14" spans="2:7" ht="15" customHeight="1">
      <c r="B14" s="7" t="s">
        <v>318</v>
      </c>
      <c r="C14" s="7" t="s">
        <v>312</v>
      </c>
      <c r="D14" s="7">
        <v>597</v>
      </c>
      <c r="E14" s="7">
        <v>347</v>
      </c>
      <c r="F14" s="7">
        <v>346</v>
      </c>
      <c r="G14" s="7">
        <f t="shared" si="0"/>
        <v>1290</v>
      </c>
    </row>
    <row r="15" spans="2:7" ht="15" customHeight="1">
      <c r="B15" s="7" t="s">
        <v>319</v>
      </c>
      <c r="C15" s="7" t="s">
        <v>314</v>
      </c>
      <c r="D15" s="7">
        <v>634</v>
      </c>
      <c r="E15" s="7">
        <v>530</v>
      </c>
      <c r="F15" s="7">
        <v>651</v>
      </c>
      <c r="G15" s="7">
        <f t="shared" si="0"/>
        <v>1815</v>
      </c>
    </row>
    <row r="18" spans="2:7" ht="15" customHeight="1">
      <c r="B18" s="13" t="s">
        <v>306</v>
      </c>
      <c r="C18" s="13" t="s">
        <v>320</v>
      </c>
      <c r="D18" s="13" t="s">
        <v>321</v>
      </c>
      <c r="E18" s="13" t="s">
        <v>322</v>
      </c>
      <c r="F18" s="13" t="s">
        <v>323</v>
      </c>
      <c r="G18" s="13" t="s">
        <v>324</v>
      </c>
    </row>
    <row r="19" spans="2:7" ht="15" customHeight="1">
      <c r="B19" s="7" t="s">
        <v>312</v>
      </c>
      <c r="C19" s="21">
        <f>COUNTIF(C9:C15,B19)</f>
        <v>4</v>
      </c>
      <c r="D19" s="21">
        <f>SUMIF($C$9:$C$15,$B$19,D9:D15)</f>
        <v>1560</v>
      </c>
      <c r="E19" s="21">
        <f>SUMIF($C$9:$C$15,$B$19,E9:E15)</f>
        <v>1619</v>
      </c>
      <c r="F19" s="21">
        <f>SUMIF($C$9:$C$15,$B$19,F9:F15)</f>
        <v>1868</v>
      </c>
      <c r="G19" s="21">
        <f>SUMIF($C$9:$C$15,$B$19,G9:G15)</f>
        <v>5047</v>
      </c>
    </row>
    <row r="20" spans="2:7" ht="15" customHeight="1">
      <c r="B20" s="6"/>
      <c r="C20" s="6"/>
      <c r="D20" s="6"/>
      <c r="E20" s="6"/>
      <c r="F20" s="6"/>
      <c r="G20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88671875" style="18" customWidth="1"/>
    <col min="2" max="2" width="10.6640625" style="18" customWidth="1"/>
    <col min="3" max="3" width="11.4453125" style="18" bestFit="1" customWidth="1"/>
    <col min="4" max="4" width="10.88671875" style="18" customWidth="1"/>
    <col min="5" max="7" width="8.88671875" style="18" customWidth="1"/>
    <col min="8" max="8" width="11.4453125" style="18" bestFit="1" customWidth="1"/>
    <col min="9" max="16384" width="8.88671875" style="18" customWidth="1"/>
  </cols>
  <sheetData>
    <row r="1" spans="1:8" ht="14.25" thickBot="1">
      <c r="A1" s="62"/>
      <c r="B1" s="33" t="s">
        <v>187</v>
      </c>
      <c r="H1" s="47"/>
    </row>
    <row r="2" spans="1:8" ht="13.5">
      <c r="A2" s="62"/>
      <c r="B2" s="44" t="s">
        <v>188</v>
      </c>
      <c r="C2" s="44" t="s">
        <v>189</v>
      </c>
      <c r="D2" s="44" t="s">
        <v>190</v>
      </c>
      <c r="E2" s="44" t="s">
        <v>191</v>
      </c>
      <c r="G2" s="55" t="s">
        <v>192</v>
      </c>
      <c r="H2" s="24" t="s">
        <v>231</v>
      </c>
    </row>
    <row r="3" spans="1:8" ht="13.5">
      <c r="A3" s="62"/>
      <c r="B3" s="7" t="s">
        <v>193</v>
      </c>
      <c r="C3" s="7" t="s">
        <v>194</v>
      </c>
      <c r="D3" s="7" t="s">
        <v>195</v>
      </c>
      <c r="E3" s="54">
        <v>520</v>
      </c>
      <c r="G3" s="56" t="s">
        <v>189</v>
      </c>
      <c r="H3" s="57"/>
    </row>
    <row r="4" spans="1:8" ht="13.5">
      <c r="A4" s="62"/>
      <c r="B4" s="7" t="s">
        <v>196</v>
      </c>
      <c r="C4" s="7" t="s">
        <v>197</v>
      </c>
      <c r="D4" s="7" t="s">
        <v>198</v>
      </c>
      <c r="E4" s="54">
        <v>1500</v>
      </c>
      <c r="G4" s="56" t="s">
        <v>190</v>
      </c>
      <c r="H4" s="57"/>
    </row>
    <row r="5" spans="1:8" ht="14.25" thickBot="1">
      <c r="A5" s="62"/>
      <c r="B5" s="7" t="s">
        <v>199</v>
      </c>
      <c r="C5" s="7" t="s">
        <v>200</v>
      </c>
      <c r="D5" s="7" t="s">
        <v>198</v>
      </c>
      <c r="E5" s="54">
        <v>1200</v>
      </c>
      <c r="G5" s="58" t="s">
        <v>191</v>
      </c>
      <c r="H5" s="59"/>
    </row>
    <row r="6" spans="1:8" ht="13.5">
      <c r="A6" s="62"/>
      <c r="B6" s="7" t="s">
        <v>201</v>
      </c>
      <c r="C6" s="7" t="s">
        <v>202</v>
      </c>
      <c r="D6" s="7" t="s">
        <v>203</v>
      </c>
      <c r="E6" s="54">
        <v>500</v>
      </c>
      <c r="H6" s="47"/>
    </row>
    <row r="7" spans="1:8" ht="13.5">
      <c r="A7" s="62"/>
      <c r="B7" s="7" t="s">
        <v>204</v>
      </c>
      <c r="C7" s="7" t="s">
        <v>205</v>
      </c>
      <c r="D7" s="7" t="s">
        <v>198</v>
      </c>
      <c r="E7" s="54">
        <v>3200</v>
      </c>
      <c r="H7" s="47"/>
    </row>
    <row r="8" spans="2:8" ht="13.5">
      <c r="B8" s="7" t="s">
        <v>206</v>
      </c>
      <c r="C8" s="7" t="s">
        <v>207</v>
      </c>
      <c r="D8" s="7" t="s">
        <v>195</v>
      </c>
      <c r="E8" s="54">
        <v>300</v>
      </c>
      <c r="H8" s="47"/>
    </row>
    <row r="9" spans="2:8" ht="13.5">
      <c r="B9" s="7" t="s">
        <v>208</v>
      </c>
      <c r="C9" s="7" t="s">
        <v>209</v>
      </c>
      <c r="D9" s="7" t="s">
        <v>210</v>
      </c>
      <c r="E9" s="54">
        <v>800</v>
      </c>
      <c r="H9" s="47"/>
    </row>
    <row r="10" spans="2:8" ht="13.5">
      <c r="B10" s="6"/>
      <c r="C10" s="6"/>
      <c r="D10" s="6"/>
      <c r="E10" s="60"/>
      <c r="H10" s="47"/>
    </row>
    <row r="11" spans="2:7" ht="13.5">
      <c r="B11" s="33" t="s">
        <v>211</v>
      </c>
      <c r="G11" s="33" t="s">
        <v>174</v>
      </c>
    </row>
    <row r="12" spans="2:8" ht="13.5">
      <c r="B12" s="44" t="s">
        <v>128</v>
      </c>
      <c r="C12" s="64" t="s">
        <v>212</v>
      </c>
      <c r="D12" s="64" t="s">
        <v>213</v>
      </c>
      <c r="E12" s="60"/>
      <c r="F12" s="60"/>
      <c r="G12" s="7" t="s">
        <v>175</v>
      </c>
      <c r="H12" s="71">
        <v>39386</v>
      </c>
    </row>
    <row r="13" spans="2:8" ht="13.5">
      <c r="B13" s="7" t="s">
        <v>132</v>
      </c>
      <c r="C13" s="64">
        <v>50000</v>
      </c>
      <c r="D13" s="11"/>
      <c r="E13" s="61"/>
      <c r="F13" s="61"/>
      <c r="G13" s="7" t="s">
        <v>176</v>
      </c>
      <c r="H13" s="21"/>
    </row>
    <row r="14" spans="2:8" ht="13.5">
      <c r="B14" s="7" t="s">
        <v>133</v>
      </c>
      <c r="C14" s="66">
        <v>10000</v>
      </c>
      <c r="D14" s="11"/>
      <c r="E14" s="62"/>
      <c r="F14" s="62"/>
      <c r="H14" s="47"/>
    </row>
    <row r="15" spans="2:8" ht="13.5">
      <c r="B15" s="7" t="s">
        <v>134</v>
      </c>
      <c r="C15" s="64">
        <v>5000</v>
      </c>
      <c r="D15" s="11"/>
      <c r="E15" s="62"/>
      <c r="F15" s="62"/>
      <c r="H15" s="47"/>
    </row>
    <row r="16" spans="2:8" ht="13.5">
      <c r="B16" s="7" t="s">
        <v>135</v>
      </c>
      <c r="C16" s="64">
        <v>45000</v>
      </c>
      <c r="D16" s="11"/>
      <c r="E16" s="62"/>
      <c r="F16" s="62"/>
      <c r="H16" s="47"/>
    </row>
    <row r="17" spans="2:8" ht="13.5">
      <c r="B17" s="7" t="s">
        <v>136</v>
      </c>
      <c r="C17" s="66">
        <v>15000</v>
      </c>
      <c r="D17" s="11"/>
      <c r="E17" s="62"/>
      <c r="F17" s="62"/>
      <c r="H17" s="47"/>
    </row>
    <row r="18" spans="2:6" ht="13.5">
      <c r="B18" s="7" t="s">
        <v>137</v>
      </c>
      <c r="C18" s="66">
        <v>95000</v>
      </c>
      <c r="D18" s="11"/>
      <c r="E18" s="62"/>
      <c r="F18" s="62"/>
    </row>
    <row r="19" spans="2:6" ht="13.5">
      <c r="B19" s="62"/>
      <c r="C19" s="62"/>
      <c r="D19" s="62"/>
      <c r="E19" s="62"/>
      <c r="F19" s="62"/>
    </row>
    <row r="20" spans="2:6" ht="13.5">
      <c r="B20" s="6" t="s">
        <v>213</v>
      </c>
      <c r="D20" s="62"/>
      <c r="E20" s="62"/>
      <c r="F20" s="62"/>
    </row>
    <row r="21" spans="2:7" ht="13.5">
      <c r="B21" s="63" t="s">
        <v>212</v>
      </c>
      <c r="C21" s="54">
        <v>5000</v>
      </c>
      <c r="D21" s="54">
        <v>10000</v>
      </c>
      <c r="E21" s="54">
        <v>20000</v>
      </c>
      <c r="F21" s="54">
        <v>40000</v>
      </c>
      <c r="G21" s="54">
        <v>80000</v>
      </c>
    </row>
    <row r="22" spans="2:7" ht="13.5">
      <c r="B22" s="63" t="s">
        <v>213</v>
      </c>
      <c r="C22" s="54">
        <v>0</v>
      </c>
      <c r="D22" s="54">
        <v>100</v>
      </c>
      <c r="E22" s="54">
        <v>200</v>
      </c>
      <c r="F22" s="54">
        <v>300</v>
      </c>
      <c r="G22" s="54">
        <v>500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88671875" style="18" customWidth="1"/>
    <col min="2" max="2" width="10.6640625" style="18" customWidth="1"/>
    <col min="3" max="3" width="11.4453125" style="18" bestFit="1" customWidth="1"/>
    <col min="4" max="4" width="10.88671875" style="18" customWidth="1"/>
    <col min="5" max="7" width="8.88671875" style="18" customWidth="1"/>
    <col min="8" max="8" width="11.4453125" style="18" bestFit="1" customWidth="1"/>
    <col min="9" max="16384" width="8.88671875" style="18" customWidth="1"/>
  </cols>
  <sheetData>
    <row r="1" spans="1:8" ht="14.25" thickBot="1">
      <c r="A1" s="62"/>
      <c r="B1" s="33" t="s">
        <v>177</v>
      </c>
      <c r="H1" s="47"/>
    </row>
    <row r="2" spans="1:8" ht="13.5">
      <c r="A2" s="62"/>
      <c r="B2" s="44" t="s">
        <v>186</v>
      </c>
      <c r="C2" s="44" t="s">
        <v>178</v>
      </c>
      <c r="D2" s="44" t="s">
        <v>179</v>
      </c>
      <c r="E2" s="44" t="s">
        <v>180</v>
      </c>
      <c r="G2" s="55" t="s">
        <v>181</v>
      </c>
      <c r="H2" s="24" t="s">
        <v>231</v>
      </c>
    </row>
    <row r="3" spans="1:8" ht="13.5">
      <c r="A3" s="62"/>
      <c r="B3" s="7" t="s">
        <v>214</v>
      </c>
      <c r="C3" s="7" t="s">
        <v>215</v>
      </c>
      <c r="D3" s="7" t="s">
        <v>216</v>
      </c>
      <c r="E3" s="15">
        <v>520</v>
      </c>
      <c r="G3" s="56" t="s">
        <v>178</v>
      </c>
      <c r="H3" s="57" t="str">
        <f>VLOOKUP(H2,B3:E9,2,0)</f>
        <v>복숭아</v>
      </c>
    </row>
    <row r="4" spans="1:8" ht="13.5">
      <c r="A4" s="62"/>
      <c r="B4" s="7" t="s">
        <v>217</v>
      </c>
      <c r="C4" s="7" t="s">
        <v>218</v>
      </c>
      <c r="D4" s="7" t="s">
        <v>182</v>
      </c>
      <c r="E4" s="15">
        <v>1500</v>
      </c>
      <c r="G4" s="56" t="s">
        <v>179</v>
      </c>
      <c r="H4" s="57" t="str">
        <f>VLOOKUP(H2,B3:E9,3,0)</f>
        <v>개</v>
      </c>
    </row>
    <row r="5" spans="1:8" ht="14.25" thickBot="1">
      <c r="A5" s="62"/>
      <c r="B5" s="7" t="s">
        <v>219</v>
      </c>
      <c r="C5" s="7" t="s">
        <v>220</v>
      </c>
      <c r="D5" s="7" t="s">
        <v>182</v>
      </c>
      <c r="E5" s="15">
        <v>1200</v>
      </c>
      <c r="G5" s="58" t="s">
        <v>180</v>
      </c>
      <c r="H5" s="59">
        <f>VLOOKUP(H2,B3:E9,4,0)</f>
        <v>1200</v>
      </c>
    </row>
    <row r="6" spans="1:8" ht="13.5">
      <c r="A6" s="62"/>
      <c r="B6" s="7" t="s">
        <v>221</v>
      </c>
      <c r="C6" s="7" t="s">
        <v>222</v>
      </c>
      <c r="D6" s="7" t="s">
        <v>183</v>
      </c>
      <c r="E6" s="15">
        <v>500</v>
      </c>
      <c r="H6" s="47"/>
    </row>
    <row r="7" spans="1:8" ht="13.5">
      <c r="A7" s="62"/>
      <c r="B7" s="7" t="s">
        <v>223</v>
      </c>
      <c r="C7" s="7" t="s">
        <v>224</v>
      </c>
      <c r="D7" s="7" t="s">
        <v>182</v>
      </c>
      <c r="E7" s="15">
        <v>3200</v>
      </c>
      <c r="H7" s="47"/>
    </row>
    <row r="8" spans="2:8" ht="13.5">
      <c r="B8" s="7" t="s">
        <v>225</v>
      </c>
      <c r="C8" s="7" t="s">
        <v>226</v>
      </c>
      <c r="D8" s="7" t="s">
        <v>216</v>
      </c>
      <c r="E8" s="15">
        <v>300</v>
      </c>
      <c r="H8" s="47"/>
    </row>
    <row r="9" spans="2:8" ht="13.5">
      <c r="B9" s="7" t="s">
        <v>227</v>
      </c>
      <c r="C9" s="7" t="s">
        <v>228</v>
      </c>
      <c r="D9" s="7" t="s">
        <v>229</v>
      </c>
      <c r="E9" s="15">
        <v>800</v>
      </c>
      <c r="H9" s="47"/>
    </row>
    <row r="10" spans="2:5" ht="13.5">
      <c r="B10" s="6"/>
      <c r="C10" s="6"/>
      <c r="D10" s="6"/>
      <c r="E10" s="67"/>
    </row>
    <row r="11" spans="2:7" ht="13.5">
      <c r="B11" s="33" t="s">
        <v>184</v>
      </c>
      <c r="G11" s="33" t="s">
        <v>174</v>
      </c>
    </row>
    <row r="12" spans="2:8" ht="13.5">
      <c r="B12" s="44" t="s">
        <v>143</v>
      </c>
      <c r="C12" s="68" t="s">
        <v>230</v>
      </c>
      <c r="D12" s="68" t="s">
        <v>185</v>
      </c>
      <c r="E12" s="67"/>
      <c r="F12" s="67"/>
      <c r="G12" s="7" t="s">
        <v>175</v>
      </c>
      <c r="H12" s="71">
        <v>39386</v>
      </c>
    </row>
    <row r="13" spans="2:8" ht="13.5">
      <c r="B13" s="7" t="s">
        <v>144</v>
      </c>
      <c r="C13" s="68">
        <v>50000</v>
      </c>
      <c r="D13" s="70">
        <f>HLOOKUP(C13,$C$21:$G$22,2)</f>
        <v>300</v>
      </c>
      <c r="E13" s="61"/>
      <c r="F13" s="61"/>
      <c r="G13" s="7" t="s">
        <v>176</v>
      </c>
      <c r="H13" s="21" t="str">
        <f>CHOOSE(WEEKDAY(H12,2),"월","화","수","목","금","토","일")</f>
        <v>수</v>
      </c>
    </row>
    <row r="14" spans="2:8" ht="13.5">
      <c r="B14" s="7" t="s">
        <v>145</v>
      </c>
      <c r="C14" s="69">
        <v>10000</v>
      </c>
      <c r="D14" s="70">
        <f>HLOOKUP(C14,$C$21:$G$22,2)</f>
        <v>100</v>
      </c>
      <c r="E14" s="62"/>
      <c r="F14" s="62"/>
      <c r="H14" s="47"/>
    </row>
    <row r="15" spans="2:8" ht="13.5">
      <c r="B15" s="7" t="s">
        <v>146</v>
      </c>
      <c r="C15" s="68">
        <v>5000</v>
      </c>
      <c r="D15" s="70">
        <f>HLOOKUP(C15,$C$21:$G$22,2)</f>
        <v>0</v>
      </c>
      <c r="E15" s="62"/>
      <c r="F15" s="62"/>
      <c r="H15" s="47"/>
    </row>
    <row r="16" spans="2:8" ht="13.5">
      <c r="B16" s="7" t="s">
        <v>147</v>
      </c>
      <c r="C16" s="68">
        <v>45000</v>
      </c>
      <c r="D16" s="70">
        <f>HLOOKUP(C16,$C$21:$G$22,2)</f>
        <v>300</v>
      </c>
      <c r="E16" s="62"/>
      <c r="F16" s="62"/>
      <c r="H16" s="47"/>
    </row>
    <row r="17" spans="2:8" ht="13.5">
      <c r="B17" s="7" t="s">
        <v>148</v>
      </c>
      <c r="C17" s="69">
        <v>15000</v>
      </c>
      <c r="D17" s="70">
        <f>HLOOKUP(C17,$C$21:$G$22,2)</f>
        <v>100</v>
      </c>
      <c r="E17" s="62"/>
      <c r="F17" s="62"/>
      <c r="H17" s="47"/>
    </row>
    <row r="18" spans="2:6" ht="13.5">
      <c r="B18" s="7" t="s">
        <v>149</v>
      </c>
      <c r="C18" s="69">
        <v>95000</v>
      </c>
      <c r="D18" s="70">
        <f>HLOOKUP(C18,$C$21:$G$22,2)</f>
        <v>500</v>
      </c>
      <c r="E18" s="62"/>
      <c r="F18" s="62"/>
    </row>
    <row r="19" spans="2:6" ht="13.5">
      <c r="B19" s="62"/>
      <c r="C19" s="62"/>
      <c r="D19" s="62"/>
      <c r="E19" s="62"/>
      <c r="F19" s="62"/>
    </row>
    <row r="20" spans="2:6" ht="13.5">
      <c r="B20" s="6" t="s">
        <v>185</v>
      </c>
      <c r="D20" s="62"/>
      <c r="E20" s="62"/>
      <c r="F20" s="62"/>
    </row>
    <row r="21" spans="2:7" ht="13.5">
      <c r="B21" s="63" t="s">
        <v>230</v>
      </c>
      <c r="C21" s="15">
        <v>5000</v>
      </c>
      <c r="D21" s="15">
        <v>10000</v>
      </c>
      <c r="E21" s="15">
        <v>20000</v>
      </c>
      <c r="F21" s="15">
        <v>40000</v>
      </c>
      <c r="G21" s="15">
        <v>80000</v>
      </c>
    </row>
    <row r="22" spans="2:7" ht="13.5">
      <c r="B22" s="63" t="s">
        <v>185</v>
      </c>
      <c r="C22" s="15">
        <v>0</v>
      </c>
      <c r="D22" s="15">
        <v>100</v>
      </c>
      <c r="E22" s="15">
        <v>200</v>
      </c>
      <c r="F22" s="15">
        <v>300</v>
      </c>
      <c r="G22" s="15">
        <v>500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18" customWidth="1"/>
    <col min="2" max="2" width="9.5546875" style="18" customWidth="1"/>
    <col min="3" max="6" width="11.5546875" style="18" bestFit="1" customWidth="1"/>
    <col min="7" max="16384" width="8.88671875" style="18" customWidth="1"/>
  </cols>
  <sheetData>
    <row r="1" ht="14.25" thickBot="1"/>
    <row r="2" spans="2:7" ht="17.25" customHeight="1" thickBot="1">
      <c r="B2" s="72" t="s">
        <v>232</v>
      </c>
      <c r="C2" s="36" t="s">
        <v>233</v>
      </c>
      <c r="D2" s="36" t="s">
        <v>234</v>
      </c>
      <c r="E2" s="36" t="s">
        <v>235</v>
      </c>
      <c r="F2" s="36" t="s">
        <v>236</v>
      </c>
      <c r="G2" s="37" t="s">
        <v>237</v>
      </c>
    </row>
    <row r="3" spans="2:7" ht="17.25" customHeight="1">
      <c r="B3" s="38" t="s">
        <v>238</v>
      </c>
      <c r="C3" s="84">
        <v>2740000</v>
      </c>
      <c r="D3" s="84">
        <v>7420000</v>
      </c>
      <c r="E3" s="84">
        <v>7420000</v>
      </c>
      <c r="F3" s="86"/>
      <c r="G3" s="80"/>
    </row>
    <row r="4" spans="2:7" ht="17.25" customHeight="1">
      <c r="B4" s="26" t="s">
        <v>239</v>
      </c>
      <c r="C4" s="82">
        <v>6320000</v>
      </c>
      <c r="D4" s="82">
        <v>3610000</v>
      </c>
      <c r="E4" s="82">
        <v>1230000</v>
      </c>
      <c r="F4" s="87"/>
      <c r="G4" s="39"/>
    </row>
    <row r="5" spans="2:7" ht="17.25" customHeight="1">
      <c r="B5" s="26" t="s">
        <v>240</v>
      </c>
      <c r="C5" s="82">
        <v>1480000</v>
      </c>
      <c r="D5" s="82">
        <v>2070000</v>
      </c>
      <c r="E5" s="82">
        <v>6780000</v>
      </c>
      <c r="F5" s="87"/>
      <c r="G5" s="39"/>
    </row>
    <row r="6" spans="2:7" ht="17.25" customHeight="1">
      <c r="B6" s="26" t="s">
        <v>241</v>
      </c>
      <c r="C6" s="82">
        <v>7230000</v>
      </c>
      <c r="D6" s="82">
        <v>1940000</v>
      </c>
      <c r="E6" s="82">
        <v>4120000</v>
      </c>
      <c r="F6" s="87"/>
      <c r="G6" s="39"/>
    </row>
    <row r="7" spans="2:7" ht="17.25" customHeight="1">
      <c r="B7" s="26" t="s">
        <v>242</v>
      </c>
      <c r="C7" s="82">
        <v>4210000</v>
      </c>
      <c r="D7" s="82">
        <v>8400000</v>
      </c>
      <c r="E7" s="82">
        <v>3780000</v>
      </c>
      <c r="F7" s="87"/>
      <c r="G7" s="39"/>
    </row>
    <row r="8" spans="2:7" ht="17.25" customHeight="1">
      <c r="B8" s="26" t="s">
        <v>243</v>
      </c>
      <c r="C8" s="82">
        <v>6430000</v>
      </c>
      <c r="D8" s="82">
        <v>2370000</v>
      </c>
      <c r="E8" s="82">
        <v>2740000</v>
      </c>
      <c r="F8" s="87"/>
      <c r="G8" s="39"/>
    </row>
    <row r="9" spans="2:7" ht="17.25" customHeight="1" thickBot="1">
      <c r="B9" s="73" t="s">
        <v>244</v>
      </c>
      <c r="C9" s="85">
        <v>2780000</v>
      </c>
      <c r="D9" s="85">
        <v>1670000</v>
      </c>
      <c r="E9" s="85">
        <v>6240000</v>
      </c>
      <c r="F9" s="88"/>
      <c r="G9" s="81"/>
    </row>
    <row r="10" spans="2:7" ht="17.25" customHeight="1">
      <c r="B10" s="74" t="s">
        <v>245</v>
      </c>
      <c r="C10" s="89"/>
      <c r="D10" s="89"/>
      <c r="E10" s="89"/>
      <c r="F10" s="89"/>
      <c r="G10" s="24"/>
    </row>
    <row r="11" spans="2:7" ht="17.25" customHeight="1" thickBot="1">
      <c r="B11" s="75" t="s">
        <v>246</v>
      </c>
      <c r="C11" s="90"/>
      <c r="D11" s="90"/>
      <c r="E11" s="90"/>
      <c r="F11" s="90"/>
      <c r="G11" s="76"/>
    </row>
    <row r="13" ht="14.25" thickBot="1"/>
    <row r="14" spans="2:5" ht="17.25" customHeight="1" thickBot="1">
      <c r="B14" s="77"/>
      <c r="C14" s="35">
        <v>1</v>
      </c>
      <c r="D14" s="36">
        <v>2</v>
      </c>
      <c r="E14" s="37">
        <v>3</v>
      </c>
    </row>
    <row r="15" spans="2:5" ht="17.25" customHeight="1">
      <c r="B15" s="78" t="s">
        <v>247</v>
      </c>
      <c r="C15" s="91"/>
      <c r="D15" s="92"/>
      <c r="E15" s="93"/>
    </row>
    <row r="16" spans="2:5" ht="17.25" customHeight="1" thickBot="1">
      <c r="B16" s="79" t="s">
        <v>248</v>
      </c>
      <c r="C16" s="94"/>
      <c r="D16" s="95"/>
      <c r="E16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5.77734375" style="18" customWidth="1"/>
    <col min="2" max="2" width="9.5546875" style="18" customWidth="1"/>
    <col min="3" max="6" width="11.5546875" style="18" bestFit="1" customWidth="1"/>
    <col min="7" max="16384" width="8.88671875" style="18" customWidth="1"/>
  </cols>
  <sheetData>
    <row r="1" ht="14.25" thickBot="1"/>
    <row r="2" spans="2:7" ht="17.25" customHeight="1" thickBot="1">
      <c r="B2" s="72" t="s">
        <v>232</v>
      </c>
      <c r="C2" s="36" t="s">
        <v>233</v>
      </c>
      <c r="D2" s="36" t="s">
        <v>234</v>
      </c>
      <c r="E2" s="36" t="s">
        <v>235</v>
      </c>
      <c r="F2" s="36" t="s">
        <v>236</v>
      </c>
      <c r="G2" s="37" t="s">
        <v>237</v>
      </c>
    </row>
    <row r="3" spans="2:7" ht="17.25" customHeight="1">
      <c r="B3" s="38" t="s">
        <v>238</v>
      </c>
      <c r="C3" s="84">
        <v>2740000</v>
      </c>
      <c r="D3" s="84">
        <v>7420000</v>
      </c>
      <c r="E3" s="84">
        <v>7420000</v>
      </c>
      <c r="F3" s="86">
        <f aca="true" t="shared" si="0" ref="F3:F9">AVERAGE(C3:E3)</f>
        <v>5860000</v>
      </c>
      <c r="G3" s="80">
        <f>RANK(E3,$E$3:$E$9)</f>
        <v>1</v>
      </c>
    </row>
    <row r="4" spans="2:7" ht="17.25" customHeight="1">
      <c r="B4" s="26" t="s">
        <v>239</v>
      </c>
      <c r="C4" s="82">
        <v>6320000</v>
      </c>
      <c r="D4" s="82">
        <v>3610000</v>
      </c>
      <c r="E4" s="82">
        <v>1230000</v>
      </c>
      <c r="F4" s="87">
        <f t="shared" si="0"/>
        <v>3720000</v>
      </c>
      <c r="G4" s="80">
        <f aca="true" t="shared" si="1" ref="G4:G9">RANK(E4,$E$3:$E$9)</f>
        <v>7</v>
      </c>
    </row>
    <row r="5" spans="2:7" ht="17.25" customHeight="1">
      <c r="B5" s="26" t="s">
        <v>240</v>
      </c>
      <c r="C5" s="82">
        <v>1480000</v>
      </c>
      <c r="D5" s="82">
        <v>2070000</v>
      </c>
      <c r="E5" s="82">
        <v>6780000</v>
      </c>
      <c r="F5" s="87">
        <f t="shared" si="0"/>
        <v>3443333.3333333335</v>
      </c>
      <c r="G5" s="80">
        <f t="shared" si="1"/>
        <v>2</v>
      </c>
    </row>
    <row r="6" spans="2:7" ht="17.25" customHeight="1">
      <c r="B6" s="26" t="s">
        <v>241</v>
      </c>
      <c r="C6" s="82">
        <v>7230000</v>
      </c>
      <c r="D6" s="82">
        <v>1940000</v>
      </c>
      <c r="E6" s="82">
        <v>4120000</v>
      </c>
      <c r="F6" s="87">
        <f t="shared" si="0"/>
        <v>4430000</v>
      </c>
      <c r="G6" s="80">
        <f t="shared" si="1"/>
        <v>4</v>
      </c>
    </row>
    <row r="7" spans="2:7" ht="17.25" customHeight="1">
      <c r="B7" s="26" t="s">
        <v>242</v>
      </c>
      <c r="C7" s="82">
        <v>4210000</v>
      </c>
      <c r="D7" s="82">
        <v>8400000</v>
      </c>
      <c r="E7" s="82">
        <v>3780000</v>
      </c>
      <c r="F7" s="87">
        <f t="shared" si="0"/>
        <v>5463333.333333333</v>
      </c>
      <c r="G7" s="80">
        <f t="shared" si="1"/>
        <v>5</v>
      </c>
    </row>
    <row r="8" spans="2:7" ht="17.25" customHeight="1">
      <c r="B8" s="26" t="s">
        <v>243</v>
      </c>
      <c r="C8" s="82">
        <v>6430000</v>
      </c>
      <c r="D8" s="82">
        <v>2370000</v>
      </c>
      <c r="E8" s="82">
        <v>2740000</v>
      </c>
      <c r="F8" s="87">
        <f t="shared" si="0"/>
        <v>3846666.6666666665</v>
      </c>
      <c r="G8" s="80">
        <f t="shared" si="1"/>
        <v>6</v>
      </c>
    </row>
    <row r="9" spans="2:7" ht="17.25" customHeight="1" thickBot="1">
      <c r="B9" s="73" t="s">
        <v>244</v>
      </c>
      <c r="C9" s="85">
        <v>2780000</v>
      </c>
      <c r="D9" s="85">
        <v>1670000</v>
      </c>
      <c r="E9" s="85">
        <v>6240000</v>
      </c>
      <c r="F9" s="88">
        <f t="shared" si="0"/>
        <v>3563333.3333333335</v>
      </c>
      <c r="G9" s="80">
        <f t="shared" si="1"/>
        <v>3</v>
      </c>
    </row>
    <row r="10" spans="2:7" ht="17.25" customHeight="1">
      <c r="B10" s="74" t="s">
        <v>245</v>
      </c>
      <c r="C10" s="89">
        <f>MAX(C3:C9)</f>
        <v>7230000</v>
      </c>
      <c r="D10" s="89">
        <f>MAX(D3:D9)</f>
        <v>8400000</v>
      </c>
      <c r="E10" s="89">
        <f>MAX(E3:E9)</f>
        <v>7420000</v>
      </c>
      <c r="F10" s="89">
        <f>MAX(F3:F9)</f>
        <v>5860000</v>
      </c>
      <c r="G10" s="24"/>
    </row>
    <row r="11" spans="2:7" ht="17.25" customHeight="1" thickBot="1">
      <c r="B11" s="75" t="s">
        <v>246</v>
      </c>
      <c r="C11" s="90">
        <f>MIN(C3:C9)</f>
        <v>1480000</v>
      </c>
      <c r="D11" s="90">
        <f>MIN(D3:D9)</f>
        <v>1670000</v>
      </c>
      <c r="E11" s="90">
        <f>MIN(E3:E9)</f>
        <v>1230000</v>
      </c>
      <c r="F11" s="90">
        <f>MIN(F3:F9)</f>
        <v>3443333.3333333335</v>
      </c>
      <c r="G11" s="76"/>
    </row>
    <row r="13" ht="14.25" thickBot="1"/>
    <row r="14" spans="2:5" ht="17.25" customHeight="1" thickBot="1">
      <c r="B14" s="77"/>
      <c r="C14" s="35">
        <v>1</v>
      </c>
      <c r="D14" s="36">
        <v>2</v>
      </c>
      <c r="E14" s="37">
        <v>3</v>
      </c>
    </row>
    <row r="15" spans="2:5" ht="17.25" customHeight="1">
      <c r="B15" s="78" t="s">
        <v>247</v>
      </c>
      <c r="C15" s="91">
        <f>LARGE($C$3:$E$9,C14)</f>
        <v>8400000</v>
      </c>
      <c r="D15" s="92">
        <f>LARGE($C$3:$E$9,D14)</f>
        <v>7420000</v>
      </c>
      <c r="E15" s="93">
        <f>LARGE($C$3:$E$9,E14)</f>
        <v>7420000</v>
      </c>
    </row>
    <row r="16" spans="2:5" ht="17.25" customHeight="1" thickBot="1">
      <c r="B16" s="79" t="s">
        <v>248</v>
      </c>
      <c r="C16" s="94">
        <f>SMALL($C$3:$E$9,C14)</f>
        <v>1230000</v>
      </c>
      <c r="D16" s="95">
        <f>SMALL($C$3:$E$9,D14)</f>
        <v>1480000</v>
      </c>
      <c r="E16" s="96">
        <f>SMALL($C$3:$E$9,E14)</f>
        <v>1670000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3" width="8.88671875" style="151" customWidth="1"/>
    <col min="4" max="4" width="10.4453125" style="151" bestFit="1" customWidth="1"/>
    <col min="5" max="6" width="8.88671875" style="151" customWidth="1"/>
    <col min="7" max="7" width="13.88671875" style="151" bestFit="1" customWidth="1"/>
    <col min="8" max="16384" width="8.88671875" style="151" customWidth="1"/>
  </cols>
  <sheetData>
    <row r="1" spans="1:9" ht="13.5">
      <c r="A1" s="147" t="s">
        <v>517</v>
      </c>
      <c r="B1" s="148"/>
      <c r="C1" s="149"/>
      <c r="D1" s="150"/>
      <c r="F1" s="152"/>
      <c r="G1" s="153" t="s">
        <v>518</v>
      </c>
      <c r="H1" s="154"/>
      <c r="I1" s="154"/>
    </row>
    <row r="2" spans="1:8" ht="13.5">
      <c r="A2" s="150"/>
      <c r="B2" s="150"/>
      <c r="C2" s="150"/>
      <c r="D2" s="150"/>
      <c r="F2" s="155" t="s">
        <v>387</v>
      </c>
      <c r="G2" s="155" t="s">
        <v>519</v>
      </c>
      <c r="H2" s="155" t="s">
        <v>520</v>
      </c>
    </row>
    <row r="3" spans="1:8" ht="13.5">
      <c r="A3" s="156" t="s">
        <v>0</v>
      </c>
      <c r="B3" s="156" t="s">
        <v>521</v>
      </c>
      <c r="C3" s="150"/>
      <c r="D3" s="157" t="s">
        <v>522</v>
      </c>
      <c r="F3" s="155" t="s">
        <v>523</v>
      </c>
      <c r="G3" s="158">
        <v>34491</v>
      </c>
      <c r="H3" s="155">
        <v>73</v>
      </c>
    </row>
    <row r="4" spans="1:10" ht="13.5">
      <c r="A4" s="156" t="s">
        <v>524</v>
      </c>
      <c r="B4" s="156">
        <v>90</v>
      </c>
      <c r="C4" s="150"/>
      <c r="D4" s="156"/>
      <c r="F4" s="155" t="s">
        <v>525</v>
      </c>
      <c r="G4" s="158">
        <v>35521</v>
      </c>
      <c r="H4" s="155">
        <v>68</v>
      </c>
      <c r="I4" s="172" t="s">
        <v>526</v>
      </c>
      <c r="J4" s="172"/>
    </row>
    <row r="5" spans="1:10" ht="13.5">
      <c r="A5" s="156" t="s">
        <v>527</v>
      </c>
      <c r="B5" s="156">
        <v>100</v>
      </c>
      <c r="C5" s="149"/>
      <c r="D5" s="150"/>
      <c r="F5" s="155" t="s">
        <v>528</v>
      </c>
      <c r="G5" s="158">
        <v>36286</v>
      </c>
      <c r="H5" s="155">
        <v>98</v>
      </c>
      <c r="I5" s="173"/>
      <c r="J5" s="173"/>
    </row>
    <row r="6" spans="1:8" ht="13.5">
      <c r="A6" s="156" t="s">
        <v>474</v>
      </c>
      <c r="B6" s="156">
        <v>85</v>
      </c>
      <c r="C6" s="149"/>
      <c r="D6" s="150"/>
      <c r="F6" s="155" t="s">
        <v>529</v>
      </c>
      <c r="G6" s="158">
        <v>35004</v>
      </c>
      <c r="H6" s="155">
        <v>65</v>
      </c>
    </row>
    <row r="7" spans="1:8" ht="13.5">
      <c r="A7" s="156" t="s">
        <v>530</v>
      </c>
      <c r="B7" s="156">
        <v>70</v>
      </c>
      <c r="C7" s="149"/>
      <c r="D7" s="150"/>
      <c r="F7" s="155" t="s">
        <v>531</v>
      </c>
      <c r="G7" s="158">
        <v>35796</v>
      </c>
      <c r="H7" s="155">
        <v>69</v>
      </c>
    </row>
    <row r="8" spans="1:8" ht="13.5">
      <c r="A8" s="156" t="s">
        <v>532</v>
      </c>
      <c r="B8" s="156">
        <v>95</v>
      </c>
      <c r="C8" s="149"/>
      <c r="D8" s="159"/>
      <c r="F8" s="155" t="s">
        <v>533</v>
      </c>
      <c r="G8" s="158">
        <v>35956</v>
      </c>
      <c r="H8" s="155">
        <v>80</v>
      </c>
    </row>
    <row r="9" spans="1:8" ht="13.5">
      <c r="A9" s="156" t="s">
        <v>534</v>
      </c>
      <c r="B9" s="156">
        <v>65</v>
      </c>
      <c r="C9" s="149"/>
      <c r="D9" s="150"/>
      <c r="F9" s="155" t="s">
        <v>535</v>
      </c>
      <c r="G9" s="158">
        <v>35684</v>
      </c>
      <c r="H9" s="155">
        <v>86</v>
      </c>
    </row>
    <row r="10" spans="1:8" ht="13.5">
      <c r="A10" s="156" t="s">
        <v>536</v>
      </c>
      <c r="B10" s="156">
        <v>80</v>
      </c>
      <c r="C10" s="149"/>
      <c r="D10" s="150"/>
      <c r="F10" s="155" t="s">
        <v>537</v>
      </c>
      <c r="G10" s="158">
        <v>35226</v>
      </c>
      <c r="H10" s="155">
        <v>70</v>
      </c>
    </row>
    <row r="11" spans="6:8" ht="13.5">
      <c r="F11" s="160" t="s">
        <v>538</v>
      </c>
      <c r="G11" s="158">
        <v>35921</v>
      </c>
      <c r="H11" s="160">
        <v>68</v>
      </c>
    </row>
    <row r="13" spans="1:11" ht="13.5">
      <c r="A13" s="161"/>
      <c r="B13" s="162"/>
      <c r="C13" s="163" t="s">
        <v>539</v>
      </c>
      <c r="D13" s="164"/>
      <c r="F13" s="165"/>
      <c r="G13" s="174" t="s">
        <v>540</v>
      </c>
      <c r="H13" s="174"/>
      <c r="I13" s="174"/>
      <c r="J13" s="174"/>
      <c r="K13" s="174"/>
    </row>
    <row r="14" spans="1:11" ht="13.5">
      <c r="A14" s="166" t="s">
        <v>387</v>
      </c>
      <c r="B14" s="166" t="s">
        <v>541</v>
      </c>
      <c r="C14" s="166" t="s">
        <v>542</v>
      </c>
      <c r="D14" s="166" t="s">
        <v>543</v>
      </c>
      <c r="F14" s="167" t="s">
        <v>565</v>
      </c>
      <c r="G14" s="166" t="s">
        <v>566</v>
      </c>
      <c r="H14" s="155" t="s">
        <v>567</v>
      </c>
      <c r="I14" s="166" t="s">
        <v>568</v>
      </c>
      <c r="J14" s="166" t="s">
        <v>569</v>
      </c>
      <c r="K14" s="166" t="s">
        <v>570</v>
      </c>
    </row>
    <row r="15" spans="1:11" ht="13.5">
      <c r="A15" s="166" t="s">
        <v>546</v>
      </c>
      <c r="B15" s="166" t="s">
        <v>547</v>
      </c>
      <c r="C15" s="166"/>
      <c r="D15" s="166" t="s">
        <v>547</v>
      </c>
      <c r="F15" s="167">
        <v>101</v>
      </c>
      <c r="G15" s="166" t="s">
        <v>571</v>
      </c>
      <c r="H15" s="155" t="s">
        <v>572</v>
      </c>
      <c r="I15" s="166"/>
      <c r="J15" s="155" t="s">
        <v>572</v>
      </c>
      <c r="K15" s="166"/>
    </row>
    <row r="16" spans="1:11" ht="13.5">
      <c r="A16" s="166" t="s">
        <v>549</v>
      </c>
      <c r="B16" s="166"/>
      <c r="C16" s="166" t="s">
        <v>547</v>
      </c>
      <c r="D16" s="166"/>
      <c r="F16" s="167">
        <v>102</v>
      </c>
      <c r="G16" s="166" t="s">
        <v>573</v>
      </c>
      <c r="H16" s="166"/>
      <c r="I16" s="155" t="s">
        <v>572</v>
      </c>
      <c r="J16" s="166"/>
      <c r="K16" s="166"/>
    </row>
    <row r="17" spans="1:11" ht="13.5">
      <c r="A17" s="166" t="s">
        <v>551</v>
      </c>
      <c r="B17" s="166" t="s">
        <v>547</v>
      </c>
      <c r="C17" s="166"/>
      <c r="D17" s="166" t="s">
        <v>547</v>
      </c>
      <c r="F17" s="167">
        <v>103</v>
      </c>
      <c r="G17" s="166" t="s">
        <v>574</v>
      </c>
      <c r="H17" s="155" t="s">
        <v>572</v>
      </c>
      <c r="I17" s="166"/>
      <c r="J17" s="155" t="s">
        <v>572</v>
      </c>
      <c r="K17" s="166"/>
    </row>
    <row r="18" spans="1:11" ht="13.5">
      <c r="A18" s="166" t="s">
        <v>553</v>
      </c>
      <c r="B18" s="166" t="s">
        <v>547</v>
      </c>
      <c r="C18" s="166" t="s">
        <v>547</v>
      </c>
      <c r="D18" s="166"/>
      <c r="F18" s="167">
        <v>104</v>
      </c>
      <c r="G18" s="166" t="s">
        <v>575</v>
      </c>
      <c r="H18" s="166"/>
      <c r="I18" s="155" t="s">
        <v>572</v>
      </c>
      <c r="J18" s="166"/>
      <c r="K18" s="155" t="s">
        <v>572</v>
      </c>
    </row>
    <row r="19" spans="1:11" ht="13.5">
      <c r="A19" s="166" t="s">
        <v>555</v>
      </c>
      <c r="B19" s="166"/>
      <c r="C19" s="166"/>
      <c r="D19" s="166" t="s">
        <v>547</v>
      </c>
      <c r="F19" s="167">
        <v>105</v>
      </c>
      <c r="G19" s="166" t="s">
        <v>576</v>
      </c>
      <c r="H19" s="166"/>
      <c r="I19" s="166"/>
      <c r="J19" s="155" t="s">
        <v>572</v>
      </c>
      <c r="K19" s="166"/>
    </row>
    <row r="20" spans="1:11" ht="13.5">
      <c r="A20" s="168" t="s">
        <v>557</v>
      </c>
      <c r="B20" s="166" t="s">
        <v>547</v>
      </c>
      <c r="C20" s="166" t="s">
        <v>547</v>
      </c>
      <c r="D20" s="166" t="s">
        <v>547</v>
      </c>
      <c r="F20" s="167">
        <v>106</v>
      </c>
      <c r="G20" s="168" t="s">
        <v>577</v>
      </c>
      <c r="H20" s="166"/>
      <c r="I20" s="155" t="s">
        <v>572</v>
      </c>
      <c r="J20" s="155" t="s">
        <v>572</v>
      </c>
      <c r="K20" s="166"/>
    </row>
    <row r="21" spans="1:11" ht="13.5">
      <c r="A21" s="168" t="s">
        <v>559</v>
      </c>
      <c r="B21" s="166"/>
      <c r="C21" s="166" t="s">
        <v>547</v>
      </c>
      <c r="D21" s="166" t="s">
        <v>547</v>
      </c>
      <c r="F21" s="167">
        <v>107</v>
      </c>
      <c r="G21" s="168" t="s">
        <v>578</v>
      </c>
      <c r="H21" s="155" t="s">
        <v>572</v>
      </c>
      <c r="I21" s="155" t="s">
        <v>572</v>
      </c>
      <c r="J21" s="166"/>
      <c r="K21" s="155" t="s">
        <v>572</v>
      </c>
    </row>
    <row r="22" spans="1:11" ht="13.5">
      <c r="A22" s="168" t="s">
        <v>561</v>
      </c>
      <c r="B22" s="166" t="s">
        <v>547</v>
      </c>
      <c r="C22" s="166"/>
      <c r="D22" s="166" t="s">
        <v>547</v>
      </c>
      <c r="F22" s="167">
        <v>108</v>
      </c>
      <c r="G22" s="168" t="s">
        <v>579</v>
      </c>
      <c r="H22" s="166"/>
      <c r="I22" s="166"/>
      <c r="J22" s="155" t="s">
        <v>572</v>
      </c>
      <c r="K22" s="166"/>
    </row>
    <row r="23" spans="1:11" ht="13.5">
      <c r="A23" s="170" t="s">
        <v>580</v>
      </c>
      <c r="B23" s="166"/>
      <c r="C23" s="166"/>
      <c r="D23" s="166"/>
      <c r="G23" s="169" t="s">
        <v>563</v>
      </c>
      <c r="H23" s="166"/>
      <c r="I23" s="166"/>
      <c r="J23" s="166"/>
      <c r="K23" s="166"/>
    </row>
  </sheetData>
  <sheetProtection/>
  <mergeCells count="3">
    <mergeCell ref="I4:J4"/>
    <mergeCell ref="I5:J5"/>
    <mergeCell ref="G13:K1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L23" sqref="L23"/>
    </sheetView>
  </sheetViews>
  <sheetFormatPr defaultColWidth="8.88671875" defaultRowHeight="13.5"/>
  <cols>
    <col min="1" max="3" width="8.88671875" style="151" customWidth="1"/>
    <col min="4" max="4" width="10.4453125" style="151" bestFit="1" customWidth="1"/>
    <col min="5" max="6" width="8.88671875" style="151" customWidth="1"/>
    <col min="7" max="7" width="13.88671875" style="151" bestFit="1" customWidth="1"/>
    <col min="8" max="16384" width="8.88671875" style="151" customWidth="1"/>
  </cols>
  <sheetData>
    <row r="1" spans="1:9" ht="13.5">
      <c r="A1" s="147" t="s">
        <v>517</v>
      </c>
      <c r="B1" s="148"/>
      <c r="C1" s="149"/>
      <c r="D1" s="150"/>
      <c r="F1" s="152"/>
      <c r="G1" s="153" t="s">
        <v>518</v>
      </c>
      <c r="H1" s="154"/>
      <c r="I1" s="154"/>
    </row>
    <row r="2" spans="1:8" ht="13.5">
      <c r="A2" s="150"/>
      <c r="B2" s="150"/>
      <c r="C2" s="150"/>
      <c r="D2" s="150"/>
      <c r="F2" s="155" t="s">
        <v>387</v>
      </c>
      <c r="G2" s="155" t="s">
        <v>519</v>
      </c>
      <c r="H2" s="155" t="s">
        <v>520</v>
      </c>
    </row>
    <row r="3" spans="1:8" ht="13.5">
      <c r="A3" s="156" t="s">
        <v>0</v>
      </c>
      <c r="B3" s="156" t="s">
        <v>521</v>
      </c>
      <c r="C3" s="150"/>
      <c r="D3" s="157" t="s">
        <v>522</v>
      </c>
      <c r="F3" s="155" t="s">
        <v>523</v>
      </c>
      <c r="G3" s="158">
        <v>34491</v>
      </c>
      <c r="H3" s="155">
        <v>73</v>
      </c>
    </row>
    <row r="4" spans="1:10" ht="13.5">
      <c r="A4" s="156" t="s">
        <v>524</v>
      </c>
      <c r="B4" s="156">
        <v>90</v>
      </c>
      <c r="C4" s="150"/>
      <c r="D4" s="156">
        <f>COUNT(B4:B10)</f>
        <v>7</v>
      </c>
      <c r="F4" s="155" t="s">
        <v>525</v>
      </c>
      <c r="G4" s="158">
        <v>35521</v>
      </c>
      <c r="H4" s="155">
        <v>68</v>
      </c>
      <c r="I4" s="172" t="s">
        <v>526</v>
      </c>
      <c r="J4" s="172"/>
    </row>
    <row r="5" spans="1:10" ht="13.5">
      <c r="A5" s="156" t="s">
        <v>527</v>
      </c>
      <c r="B5" s="156">
        <v>100</v>
      </c>
      <c r="C5" s="149"/>
      <c r="D5" s="150"/>
      <c r="F5" s="155" t="s">
        <v>528</v>
      </c>
      <c r="G5" s="158">
        <v>36286</v>
      </c>
      <c r="H5" s="155">
        <v>98</v>
      </c>
      <c r="I5" s="173">
        <f>COUNTIF(H3:H11,"&gt;=70")-COUNTIF(H3:H11,"&gt;=80")</f>
        <v>2</v>
      </c>
      <c r="J5" s="173"/>
    </row>
    <row r="6" spans="1:8" ht="13.5">
      <c r="A6" s="156" t="s">
        <v>474</v>
      </c>
      <c r="B6" s="156">
        <v>85</v>
      </c>
      <c r="C6" s="149"/>
      <c r="D6" s="150"/>
      <c r="F6" s="155" t="s">
        <v>529</v>
      </c>
      <c r="G6" s="158">
        <v>35004</v>
      </c>
      <c r="H6" s="155">
        <v>65</v>
      </c>
    </row>
    <row r="7" spans="1:8" ht="13.5">
      <c r="A7" s="156" t="s">
        <v>530</v>
      </c>
      <c r="B7" s="156">
        <v>70</v>
      </c>
      <c r="C7" s="149"/>
      <c r="D7" s="150"/>
      <c r="F7" s="155" t="s">
        <v>531</v>
      </c>
      <c r="G7" s="158">
        <v>35796</v>
      </c>
      <c r="H7" s="155">
        <v>69</v>
      </c>
    </row>
    <row r="8" spans="1:8" ht="13.5">
      <c r="A8" s="156" t="s">
        <v>532</v>
      </c>
      <c r="B8" s="156">
        <v>95</v>
      </c>
      <c r="C8" s="149"/>
      <c r="D8" s="159"/>
      <c r="F8" s="155" t="s">
        <v>533</v>
      </c>
      <c r="G8" s="158">
        <v>35956</v>
      </c>
      <c r="H8" s="155">
        <v>80</v>
      </c>
    </row>
    <row r="9" spans="1:8" ht="13.5">
      <c r="A9" s="156" t="s">
        <v>534</v>
      </c>
      <c r="B9" s="156">
        <v>65</v>
      </c>
      <c r="C9" s="149"/>
      <c r="D9" s="150"/>
      <c r="F9" s="155" t="s">
        <v>535</v>
      </c>
      <c r="G9" s="158">
        <v>35684</v>
      </c>
      <c r="H9" s="155">
        <v>86</v>
      </c>
    </row>
    <row r="10" spans="1:8" ht="13.5">
      <c r="A10" s="156" t="s">
        <v>536</v>
      </c>
      <c r="B10" s="156">
        <v>80</v>
      </c>
      <c r="C10" s="149"/>
      <c r="D10" s="150"/>
      <c r="F10" s="155" t="s">
        <v>537</v>
      </c>
      <c r="G10" s="158">
        <v>35226</v>
      </c>
      <c r="H10" s="155">
        <v>70</v>
      </c>
    </row>
    <row r="11" spans="6:8" ht="13.5">
      <c r="F11" s="160" t="s">
        <v>538</v>
      </c>
      <c r="G11" s="158">
        <v>35921</v>
      </c>
      <c r="H11" s="160">
        <v>68</v>
      </c>
    </row>
    <row r="13" spans="1:11" ht="13.5">
      <c r="A13" s="161"/>
      <c r="B13" s="162"/>
      <c r="C13" s="163" t="s">
        <v>539</v>
      </c>
      <c r="D13" s="164"/>
      <c r="F13" s="165"/>
      <c r="G13" s="174" t="s">
        <v>540</v>
      </c>
      <c r="H13" s="174"/>
      <c r="I13" s="174"/>
      <c r="J13" s="174"/>
      <c r="K13" s="174"/>
    </row>
    <row r="14" spans="1:11" ht="13.5">
      <c r="A14" s="166" t="s">
        <v>387</v>
      </c>
      <c r="B14" s="166" t="s">
        <v>541</v>
      </c>
      <c r="C14" s="166" t="s">
        <v>542</v>
      </c>
      <c r="D14" s="166" t="s">
        <v>543</v>
      </c>
      <c r="F14" s="167" t="s">
        <v>544</v>
      </c>
      <c r="G14" s="166" t="s">
        <v>387</v>
      </c>
      <c r="H14" s="155" t="s">
        <v>541</v>
      </c>
      <c r="I14" s="166" t="s">
        <v>542</v>
      </c>
      <c r="J14" s="166" t="s">
        <v>543</v>
      </c>
      <c r="K14" s="166" t="s">
        <v>545</v>
      </c>
    </row>
    <row r="15" spans="1:11" ht="13.5">
      <c r="A15" s="166" t="s">
        <v>546</v>
      </c>
      <c r="B15" s="166" t="s">
        <v>547</v>
      </c>
      <c r="C15" s="166"/>
      <c r="D15" s="166" t="s">
        <v>547</v>
      </c>
      <c r="F15" s="167">
        <v>101</v>
      </c>
      <c r="G15" s="166" t="s">
        <v>548</v>
      </c>
      <c r="H15" s="155" t="s">
        <v>564</v>
      </c>
      <c r="I15" s="166"/>
      <c r="J15" s="155" t="s">
        <v>564</v>
      </c>
      <c r="K15" s="166"/>
    </row>
    <row r="16" spans="1:11" ht="13.5">
      <c r="A16" s="166" t="s">
        <v>549</v>
      </c>
      <c r="B16" s="166"/>
      <c r="C16" s="166" t="s">
        <v>547</v>
      </c>
      <c r="D16" s="166"/>
      <c r="F16" s="167">
        <v>102</v>
      </c>
      <c r="G16" s="166" t="s">
        <v>550</v>
      </c>
      <c r="H16" s="166"/>
      <c r="I16" s="155" t="s">
        <v>564</v>
      </c>
      <c r="J16" s="166"/>
      <c r="K16" s="166"/>
    </row>
    <row r="17" spans="1:11" ht="13.5">
      <c r="A17" s="166" t="s">
        <v>551</v>
      </c>
      <c r="B17" s="166" t="s">
        <v>547</v>
      </c>
      <c r="C17" s="166"/>
      <c r="D17" s="166" t="s">
        <v>547</v>
      </c>
      <c r="F17" s="167">
        <v>103</v>
      </c>
      <c r="G17" s="166" t="s">
        <v>552</v>
      </c>
      <c r="H17" s="155" t="s">
        <v>564</v>
      </c>
      <c r="I17" s="166"/>
      <c r="J17" s="155" t="s">
        <v>564</v>
      </c>
      <c r="K17" s="166"/>
    </row>
    <row r="18" spans="1:11" ht="13.5">
      <c r="A18" s="166" t="s">
        <v>553</v>
      </c>
      <c r="B18" s="166" t="s">
        <v>547</v>
      </c>
      <c r="C18" s="166" t="s">
        <v>547</v>
      </c>
      <c r="D18" s="166"/>
      <c r="F18" s="167">
        <v>104</v>
      </c>
      <c r="G18" s="166" t="s">
        <v>554</v>
      </c>
      <c r="H18" s="166"/>
      <c r="I18" s="155" t="s">
        <v>564</v>
      </c>
      <c r="J18" s="166"/>
      <c r="K18" s="155" t="s">
        <v>564</v>
      </c>
    </row>
    <row r="19" spans="1:11" ht="13.5">
      <c r="A19" s="166" t="s">
        <v>555</v>
      </c>
      <c r="B19" s="166"/>
      <c r="C19" s="166"/>
      <c r="D19" s="166" t="s">
        <v>547</v>
      </c>
      <c r="F19" s="167">
        <v>105</v>
      </c>
      <c r="G19" s="166" t="s">
        <v>556</v>
      </c>
      <c r="H19" s="166"/>
      <c r="I19" s="166"/>
      <c r="J19" s="155" t="s">
        <v>564</v>
      </c>
      <c r="K19" s="166"/>
    </row>
    <row r="20" spans="1:11" ht="13.5">
      <c r="A20" s="168" t="s">
        <v>557</v>
      </c>
      <c r="B20" s="166" t="s">
        <v>547</v>
      </c>
      <c r="C20" s="166" t="s">
        <v>547</v>
      </c>
      <c r="D20" s="166" t="s">
        <v>547</v>
      </c>
      <c r="F20" s="167">
        <v>106</v>
      </c>
      <c r="G20" s="168" t="s">
        <v>558</v>
      </c>
      <c r="H20" s="166"/>
      <c r="I20" s="155" t="s">
        <v>564</v>
      </c>
      <c r="J20" s="155" t="s">
        <v>564</v>
      </c>
      <c r="K20" s="166"/>
    </row>
    <row r="21" spans="1:11" ht="13.5">
      <c r="A21" s="168" t="s">
        <v>559</v>
      </c>
      <c r="B21" s="166"/>
      <c r="C21" s="166" t="s">
        <v>547</v>
      </c>
      <c r="D21" s="166" t="s">
        <v>547</v>
      </c>
      <c r="F21" s="167">
        <v>107</v>
      </c>
      <c r="G21" s="168" t="s">
        <v>560</v>
      </c>
      <c r="H21" s="155" t="s">
        <v>564</v>
      </c>
      <c r="I21" s="155" t="s">
        <v>564</v>
      </c>
      <c r="J21" s="166"/>
      <c r="K21" s="155" t="s">
        <v>564</v>
      </c>
    </row>
    <row r="22" spans="1:11" ht="13.5">
      <c r="A22" s="168" t="s">
        <v>561</v>
      </c>
      <c r="B22" s="166" t="s">
        <v>547</v>
      </c>
      <c r="C22" s="166"/>
      <c r="D22" s="166" t="s">
        <v>547</v>
      </c>
      <c r="F22" s="167">
        <v>108</v>
      </c>
      <c r="G22" s="168" t="s">
        <v>562</v>
      </c>
      <c r="H22" s="166"/>
      <c r="I22" s="166"/>
      <c r="J22" s="155" t="s">
        <v>564</v>
      </c>
      <c r="K22" s="166"/>
    </row>
    <row r="23" spans="1:11" ht="13.5">
      <c r="A23" s="170" t="s">
        <v>581</v>
      </c>
      <c r="B23" s="166">
        <f>COUNTA(B15:B22)</f>
        <v>5</v>
      </c>
      <c r="C23" s="166">
        <f>COUNTA(C15:C22)</f>
        <v>4</v>
      </c>
      <c r="D23" s="166">
        <f>COUNTA(D15:D22)</f>
        <v>6</v>
      </c>
      <c r="G23" s="169" t="s">
        <v>563</v>
      </c>
      <c r="H23" s="166">
        <f>COUNTBLANK(H15:H22)</f>
        <v>5</v>
      </c>
      <c r="I23" s="166">
        <f>COUNTBLANK(I15:I22)</f>
        <v>4</v>
      </c>
      <c r="J23" s="166">
        <f>COUNTBLANK(J15:J22)</f>
        <v>3</v>
      </c>
      <c r="K23" s="166">
        <f>COUNTBLANK(K15:K22)</f>
        <v>6</v>
      </c>
    </row>
  </sheetData>
  <sheetProtection/>
  <mergeCells count="3">
    <mergeCell ref="I4:J4"/>
    <mergeCell ref="I5:J5"/>
    <mergeCell ref="G13:K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I35" sqref="I35"/>
    </sheetView>
  </sheetViews>
  <sheetFormatPr defaultColWidth="8.88671875" defaultRowHeight="13.5"/>
  <cols>
    <col min="1" max="1" width="8.3359375" style="115" bestFit="1" customWidth="1"/>
    <col min="2" max="2" width="10.5546875" style="115" bestFit="1" customWidth="1"/>
    <col min="3" max="3" width="12.88671875" style="115" bestFit="1" customWidth="1"/>
    <col min="4" max="4" width="11.77734375" style="115" bestFit="1" customWidth="1"/>
    <col min="5" max="5" width="4.3359375" style="115" customWidth="1"/>
    <col min="6" max="6" width="8.21484375" style="115" bestFit="1" customWidth="1"/>
    <col min="7" max="7" width="11.5546875" style="115" bestFit="1" customWidth="1"/>
    <col min="8" max="8" width="11.6640625" style="115" bestFit="1" customWidth="1"/>
    <col min="9" max="9" width="8.88671875" style="115" customWidth="1"/>
    <col min="10" max="10" width="9.6640625" style="115" customWidth="1"/>
    <col min="11" max="16384" width="8.88671875" style="115" customWidth="1"/>
  </cols>
  <sheetData>
    <row r="1" spans="1:10" ht="13.5">
      <c r="A1" t="s">
        <v>325</v>
      </c>
      <c r="B1"/>
      <c r="C1"/>
      <c r="D1"/>
      <c r="E1"/>
      <c r="F1" t="s">
        <v>326</v>
      </c>
      <c r="G1" s="112"/>
      <c r="H1" s="113"/>
      <c r="I1" s="114"/>
      <c r="J1"/>
    </row>
    <row r="2" spans="1:10" ht="13.5">
      <c r="A2" s="116" t="s">
        <v>327</v>
      </c>
      <c r="B2" s="116" t="s">
        <v>328</v>
      </c>
      <c r="C2" s="65" t="s">
        <v>329</v>
      </c>
      <c r="E2" s="114"/>
      <c r="F2" s="116" t="s">
        <v>330</v>
      </c>
      <c r="G2" s="116" t="s">
        <v>331</v>
      </c>
      <c r="H2" s="116" t="s">
        <v>332</v>
      </c>
      <c r="I2" s="65" t="s">
        <v>333</v>
      </c>
      <c r="J2"/>
    </row>
    <row r="3" spans="1:10" ht="13.5">
      <c r="A3" s="116" t="s">
        <v>334</v>
      </c>
      <c r="B3" s="117">
        <v>75</v>
      </c>
      <c r="C3" s="118"/>
      <c r="F3" s="116" t="s">
        <v>335</v>
      </c>
      <c r="G3" s="119">
        <v>17368</v>
      </c>
      <c r="H3" s="120" t="s">
        <v>336</v>
      </c>
      <c r="I3" s="107"/>
      <c r="J3"/>
    </row>
    <row r="4" spans="1:10" ht="13.5">
      <c r="A4" s="116" t="s">
        <v>337</v>
      </c>
      <c r="B4" s="117">
        <v>65</v>
      </c>
      <c r="C4" s="118"/>
      <c r="F4" s="116" t="s">
        <v>338</v>
      </c>
      <c r="G4" s="119">
        <v>13745</v>
      </c>
      <c r="H4" s="120" t="s">
        <v>339</v>
      </c>
      <c r="I4" s="107"/>
      <c r="J4"/>
    </row>
    <row r="5" spans="1:10" ht="13.5">
      <c r="A5" s="116" t="s">
        <v>340</v>
      </c>
      <c r="B5" s="117">
        <v>56</v>
      </c>
      <c r="C5" s="118"/>
      <c r="F5" s="116" t="s">
        <v>341</v>
      </c>
      <c r="G5" s="119">
        <v>17419</v>
      </c>
      <c r="H5" s="120" t="s">
        <v>342</v>
      </c>
      <c r="I5" s="107"/>
      <c r="J5"/>
    </row>
    <row r="6" spans="1:10" ht="13.5">
      <c r="A6" s="116" t="s">
        <v>343</v>
      </c>
      <c r="B6" s="117">
        <v>76</v>
      </c>
      <c r="C6" s="118"/>
      <c r="F6" s="116" t="s">
        <v>344</v>
      </c>
      <c r="G6" s="119">
        <v>20371</v>
      </c>
      <c r="H6" s="120" t="s">
        <v>345</v>
      </c>
      <c r="I6" s="107"/>
      <c r="J6"/>
    </row>
    <row r="7" spans="1:10" ht="13.5">
      <c r="A7" s="116" t="s">
        <v>346</v>
      </c>
      <c r="B7" s="117">
        <v>56</v>
      </c>
      <c r="C7" s="118"/>
      <c r="F7" s="116" t="s">
        <v>347</v>
      </c>
      <c r="G7" s="119">
        <v>13615</v>
      </c>
      <c r="H7" s="120" t="s">
        <v>348</v>
      </c>
      <c r="I7" s="107"/>
      <c r="J7"/>
    </row>
    <row r="8" spans="1:10" ht="13.5">
      <c r="A8" s="116" t="s">
        <v>349</v>
      </c>
      <c r="B8" s="117">
        <v>85</v>
      </c>
      <c r="C8" s="118"/>
      <c r="F8" s="116" t="s">
        <v>350</v>
      </c>
      <c r="G8" s="119">
        <v>13778</v>
      </c>
      <c r="H8" s="120" t="s">
        <v>351</v>
      </c>
      <c r="I8" s="107"/>
      <c r="J8"/>
    </row>
    <row r="9" spans="6:10" ht="13.5">
      <c r="F9" s="116" t="s">
        <v>352</v>
      </c>
      <c r="G9" s="119">
        <v>17445</v>
      </c>
      <c r="H9" s="120" t="s">
        <v>353</v>
      </c>
      <c r="I9" s="107"/>
      <c r="J9"/>
    </row>
    <row r="10" spans="1:10" ht="13.5">
      <c r="A10" s="63" t="s">
        <v>299</v>
      </c>
      <c r="B10" s="116" t="s">
        <v>354</v>
      </c>
      <c r="E10"/>
      <c r="F10" s="116" t="s">
        <v>355</v>
      </c>
      <c r="G10" s="119">
        <v>16375</v>
      </c>
      <c r="H10" s="120" t="s">
        <v>356</v>
      </c>
      <c r="I10" s="107"/>
      <c r="J10"/>
    </row>
    <row r="11" spans="1:10" ht="13.5">
      <c r="A11" s="108">
        <v>200000</v>
      </c>
      <c r="B11" s="109">
        <v>0.15</v>
      </c>
      <c r="F11" s="116" t="s">
        <v>357</v>
      </c>
      <c r="G11" s="119">
        <v>11885</v>
      </c>
      <c r="H11" s="120" t="s">
        <v>358</v>
      </c>
      <c r="I11" s="107"/>
      <c r="J11"/>
    </row>
    <row r="12" spans="6:9" ht="13.5">
      <c r="F12" s="116" t="s">
        <v>359</v>
      </c>
      <c r="G12" s="119">
        <v>21432</v>
      </c>
      <c r="H12" s="120" t="s">
        <v>360</v>
      </c>
      <c r="I12" s="107"/>
    </row>
    <row r="13" ht="13.5">
      <c r="E13" s="110"/>
    </row>
    <row r="14" spans="1:5" ht="13.5">
      <c r="A14"/>
      <c r="E14"/>
    </row>
    <row r="15" spans="1:10" ht="13.5">
      <c r="A15" s="5" t="s">
        <v>361</v>
      </c>
      <c r="B15" s="5"/>
      <c r="C15" s="5"/>
      <c r="F15" s="5" t="s">
        <v>362</v>
      </c>
      <c r="G15"/>
      <c r="H15"/>
      <c r="I15"/>
      <c r="J15"/>
    </row>
    <row r="16" spans="1:10" ht="13.5">
      <c r="A16" s="98" t="s">
        <v>363</v>
      </c>
      <c r="B16" s="111" t="s">
        <v>364</v>
      </c>
      <c r="C16" s="111" t="s">
        <v>365</v>
      </c>
      <c r="D16" s="65" t="s">
        <v>366</v>
      </c>
      <c r="F16" s="98" t="s">
        <v>367</v>
      </c>
      <c r="G16" s="177" t="s">
        <v>368</v>
      </c>
      <c r="H16" s="178"/>
      <c r="I16" s="179" t="s">
        <v>369</v>
      </c>
      <c r="J16" s="180"/>
    </row>
    <row r="17" spans="1:10" ht="13.5">
      <c r="A17" s="98" t="s">
        <v>370</v>
      </c>
      <c r="B17" s="121">
        <v>10</v>
      </c>
      <c r="C17" s="117">
        <v>98</v>
      </c>
      <c r="D17" s="116"/>
      <c r="F17" s="98" t="s">
        <v>371</v>
      </c>
      <c r="G17" s="175">
        <v>39700.40625</v>
      </c>
      <c r="H17" s="176"/>
      <c r="I17" s="177"/>
      <c r="J17" s="178"/>
    </row>
    <row r="18" spans="1:10" ht="13.5">
      <c r="A18" s="98" t="s">
        <v>372</v>
      </c>
      <c r="B18" s="121">
        <v>10</v>
      </c>
      <c r="C18" s="117">
        <v>99</v>
      </c>
      <c r="D18" s="116"/>
      <c r="F18" s="98" t="s">
        <v>373</v>
      </c>
      <c r="G18" s="175">
        <v>39700.347453703704</v>
      </c>
      <c r="H18" s="176"/>
      <c r="I18" s="177"/>
      <c r="J18" s="178"/>
    </row>
    <row r="19" spans="1:10" ht="13.5">
      <c r="A19" s="98" t="s">
        <v>374</v>
      </c>
      <c r="B19" s="121">
        <v>10</v>
      </c>
      <c r="C19" s="117">
        <v>100</v>
      </c>
      <c r="D19" s="116"/>
      <c r="F19" s="98" t="s">
        <v>375</v>
      </c>
      <c r="G19" s="175">
        <v>39701.774305555555</v>
      </c>
      <c r="H19" s="176"/>
      <c r="I19" s="177"/>
      <c r="J19" s="178"/>
    </row>
    <row r="20" spans="1:10" ht="13.5">
      <c r="A20" s="98" t="s">
        <v>376</v>
      </c>
      <c r="B20" s="121">
        <v>10</v>
      </c>
      <c r="C20" s="122">
        <v>97</v>
      </c>
      <c r="D20" s="116"/>
      <c r="F20" s="98" t="s">
        <v>377</v>
      </c>
      <c r="G20" s="175">
        <v>39700.364583333336</v>
      </c>
      <c r="H20" s="176"/>
      <c r="I20" s="177"/>
      <c r="J20" s="178"/>
    </row>
    <row r="21" spans="1:10" ht="13.5">
      <c r="A21" s="116" t="s">
        <v>378</v>
      </c>
      <c r="B21" s="121">
        <v>10</v>
      </c>
      <c r="C21" s="122">
        <v>87</v>
      </c>
      <c r="D21" s="116"/>
      <c r="F21" s="98" t="s">
        <v>379</v>
      </c>
      <c r="G21" s="175">
        <v>39701.631944444445</v>
      </c>
      <c r="H21" s="176"/>
      <c r="I21" s="177"/>
      <c r="J21" s="178"/>
    </row>
    <row r="22" spans="1:10" ht="13.5">
      <c r="A22" s="98" t="s">
        <v>380</v>
      </c>
      <c r="B22" s="121">
        <v>10</v>
      </c>
      <c r="C22" s="122">
        <v>80</v>
      </c>
      <c r="D22" s="116"/>
      <c r="F22" s="98" t="s">
        <v>381</v>
      </c>
      <c r="G22" s="175">
        <v>39700.364583333336</v>
      </c>
      <c r="H22" s="176"/>
      <c r="I22" s="177"/>
      <c r="J22" s="178"/>
    </row>
    <row r="23" spans="1:10" ht="13.5">
      <c r="A23" s="98" t="s">
        <v>382</v>
      </c>
      <c r="B23" s="121">
        <v>10</v>
      </c>
      <c r="C23" s="122">
        <v>94</v>
      </c>
      <c r="D23" s="116"/>
      <c r="F23" s="98" t="s">
        <v>383</v>
      </c>
      <c r="G23" s="175">
        <v>39702.48611111111</v>
      </c>
      <c r="H23" s="176"/>
      <c r="I23" s="177"/>
      <c r="J23" s="178"/>
    </row>
    <row r="24" spans="1:10" ht="13.5">
      <c r="A24" s="98" t="s">
        <v>384</v>
      </c>
      <c r="B24" s="121">
        <v>10</v>
      </c>
      <c r="C24" s="122">
        <v>79</v>
      </c>
      <c r="D24" s="116"/>
      <c r="F24" s="98" t="s">
        <v>385</v>
      </c>
      <c r="G24" s="175">
        <v>39700.45</v>
      </c>
      <c r="H24" s="176"/>
      <c r="I24" s="177"/>
      <c r="J24" s="178"/>
    </row>
    <row r="25" ht="13.5">
      <c r="D25" s="123"/>
    </row>
    <row r="26" spans="1:5" ht="13.5">
      <c r="A26" s="123"/>
      <c r="B26" s="123"/>
      <c r="C26" s="123"/>
      <c r="D26" s="124"/>
      <c r="E26" s="125"/>
    </row>
    <row r="27" spans="1:6" ht="13.5">
      <c r="A27" s="5" t="s">
        <v>386</v>
      </c>
      <c r="F27"/>
    </row>
    <row r="28" spans="1:6" ht="13.5">
      <c r="A28" s="63" t="s">
        <v>387</v>
      </c>
      <c r="B28" s="63" t="s">
        <v>388</v>
      </c>
      <c r="C28" s="116" t="s">
        <v>389</v>
      </c>
      <c r="D28" s="126" t="s">
        <v>390</v>
      </c>
      <c r="F28"/>
    </row>
    <row r="29" spans="1:6" ht="13.5">
      <c r="A29" s="63" t="s">
        <v>391</v>
      </c>
      <c r="B29" s="127">
        <v>564</v>
      </c>
      <c r="C29" s="117">
        <v>191524</v>
      </c>
      <c r="D29" s="128"/>
      <c r="F29"/>
    </row>
    <row r="30" spans="1:6" ht="13.5">
      <c r="A30" s="63" t="s">
        <v>392</v>
      </c>
      <c r="B30" s="127">
        <v>5464</v>
      </c>
      <c r="C30" s="117">
        <v>616887</v>
      </c>
      <c r="D30" s="128"/>
      <c r="F30"/>
    </row>
    <row r="31" spans="1:6" ht="13.5">
      <c r="A31" s="63" t="s">
        <v>393</v>
      </c>
      <c r="B31" s="127">
        <v>56465</v>
      </c>
      <c r="C31" s="117">
        <v>1024840</v>
      </c>
      <c r="D31" s="128"/>
      <c r="F31"/>
    </row>
    <row r="32" spans="1:6" ht="13.5">
      <c r="A32" s="63" t="s">
        <v>394</v>
      </c>
      <c r="B32" s="129">
        <v>45654</v>
      </c>
      <c r="C32" s="117">
        <v>19046443</v>
      </c>
      <c r="D32" s="128"/>
      <c r="F32"/>
    </row>
    <row r="33" spans="1:6" ht="13.5">
      <c r="A33" s="63" t="s">
        <v>395</v>
      </c>
      <c r="B33" s="129">
        <v>564</v>
      </c>
      <c r="C33" s="117">
        <v>8075050</v>
      </c>
      <c r="D33" s="128"/>
      <c r="F33"/>
    </row>
    <row r="34" spans="1:6" ht="13.5">
      <c r="A34" s="63" t="s">
        <v>396</v>
      </c>
      <c r="B34" s="130">
        <v>45353</v>
      </c>
      <c r="C34" s="117">
        <v>1125454</v>
      </c>
      <c r="D34" s="128"/>
      <c r="F34"/>
    </row>
    <row r="35" spans="1:6" ht="13.5">
      <c r="A35" s="63" t="s">
        <v>397</v>
      </c>
      <c r="B35" s="130">
        <v>54353</v>
      </c>
      <c r="C35" s="117">
        <v>319820</v>
      </c>
      <c r="D35" s="128"/>
      <c r="F35"/>
    </row>
    <row r="36" spans="1:6" ht="13.5">
      <c r="A36" s="63" t="s">
        <v>398</v>
      </c>
      <c r="B36" s="130">
        <v>4543</v>
      </c>
      <c r="C36" s="117">
        <v>227230</v>
      </c>
      <c r="D36" s="128"/>
      <c r="F36"/>
    </row>
    <row r="37" ht="13.5">
      <c r="F37"/>
    </row>
    <row r="38" ht="13.5">
      <c r="F38"/>
    </row>
    <row r="39" ht="13.5">
      <c r="F39"/>
    </row>
  </sheetData>
  <sheetProtection/>
  <mergeCells count="18">
    <mergeCell ref="G16:H16"/>
    <mergeCell ref="I16:J16"/>
    <mergeCell ref="G17:H17"/>
    <mergeCell ref="I17:J17"/>
    <mergeCell ref="G20:H20"/>
    <mergeCell ref="I20:J20"/>
    <mergeCell ref="G21:H21"/>
    <mergeCell ref="I21:J21"/>
    <mergeCell ref="G18:H18"/>
    <mergeCell ref="I18:J18"/>
    <mergeCell ref="G19:H19"/>
    <mergeCell ref="I19:J19"/>
    <mergeCell ref="G24:H24"/>
    <mergeCell ref="I24:J24"/>
    <mergeCell ref="G22:H22"/>
    <mergeCell ref="I22:J22"/>
    <mergeCell ref="G23:H23"/>
    <mergeCell ref="I23:J2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1" width="8.3359375" style="115" bestFit="1" customWidth="1"/>
    <col min="2" max="2" width="10.5546875" style="115" bestFit="1" customWidth="1"/>
    <col min="3" max="3" width="12.88671875" style="115" bestFit="1" customWidth="1"/>
    <col min="4" max="4" width="11.77734375" style="115" bestFit="1" customWidth="1"/>
    <col min="5" max="5" width="4.3359375" style="115" customWidth="1"/>
    <col min="6" max="6" width="8.21484375" style="115" bestFit="1" customWidth="1"/>
    <col min="7" max="7" width="11.5546875" style="115" bestFit="1" customWidth="1"/>
    <col min="8" max="8" width="11.6640625" style="115" bestFit="1" customWidth="1"/>
    <col min="9" max="9" width="8.88671875" style="115" customWidth="1"/>
    <col min="10" max="10" width="9.6640625" style="115" customWidth="1"/>
    <col min="11" max="16384" width="8.88671875" style="115" customWidth="1"/>
  </cols>
  <sheetData>
    <row r="1" spans="1:10" ht="13.5">
      <c r="A1" t="s">
        <v>325</v>
      </c>
      <c r="B1"/>
      <c r="C1"/>
      <c r="D1"/>
      <c r="E1"/>
      <c r="F1" t="s">
        <v>326</v>
      </c>
      <c r="G1" s="112"/>
      <c r="H1" s="113"/>
      <c r="I1" s="114"/>
      <c r="J1"/>
    </row>
    <row r="2" spans="1:10" ht="13.5">
      <c r="A2" s="116" t="s">
        <v>327</v>
      </c>
      <c r="B2" s="116" t="s">
        <v>328</v>
      </c>
      <c r="C2" s="65" t="s">
        <v>329</v>
      </c>
      <c r="E2" s="114"/>
      <c r="F2" s="116" t="s">
        <v>330</v>
      </c>
      <c r="G2" s="116" t="s">
        <v>331</v>
      </c>
      <c r="H2" s="116" t="s">
        <v>332</v>
      </c>
      <c r="I2" s="65" t="s">
        <v>333</v>
      </c>
      <c r="J2"/>
    </row>
    <row r="3" spans="1:10" ht="13.5">
      <c r="A3" s="116" t="s">
        <v>334</v>
      </c>
      <c r="B3" s="117">
        <v>75</v>
      </c>
      <c r="C3" s="118">
        <f aca="true" t="shared" si="0" ref="C3:C8">(B3*$A$11)*(1-$B$11)</f>
        <v>12750000</v>
      </c>
      <c r="F3" s="116" t="s">
        <v>335</v>
      </c>
      <c r="G3" s="119">
        <v>17368</v>
      </c>
      <c r="H3" s="120" t="s">
        <v>336</v>
      </c>
      <c r="I3" s="107" t="str">
        <f>IF(YEAR(G3)=1937,"칠순",IF(YEAR(G3)=1947,"회갑",""))</f>
        <v>회갑</v>
      </c>
      <c r="J3"/>
    </row>
    <row r="4" spans="1:10" ht="13.5">
      <c r="A4" s="116" t="s">
        <v>337</v>
      </c>
      <c r="B4" s="117">
        <v>65</v>
      </c>
      <c r="C4" s="118">
        <f t="shared" si="0"/>
        <v>11050000</v>
      </c>
      <c r="F4" s="116" t="s">
        <v>338</v>
      </c>
      <c r="G4" s="119">
        <v>13745</v>
      </c>
      <c r="H4" s="120" t="s">
        <v>339</v>
      </c>
      <c r="I4" s="107" t="str">
        <f aca="true" t="shared" si="1" ref="I4:I12">IF(YEAR(G4)=1937,"칠순",IF(YEAR(G4)=1947,"회갑",""))</f>
        <v>칠순</v>
      </c>
      <c r="J4"/>
    </row>
    <row r="5" spans="1:10" ht="13.5">
      <c r="A5" s="116" t="s">
        <v>340</v>
      </c>
      <c r="B5" s="117">
        <v>56</v>
      </c>
      <c r="C5" s="118">
        <f t="shared" si="0"/>
        <v>9520000</v>
      </c>
      <c r="F5" s="116" t="s">
        <v>341</v>
      </c>
      <c r="G5" s="119">
        <v>17419</v>
      </c>
      <c r="H5" s="120" t="s">
        <v>342</v>
      </c>
      <c r="I5" s="107" t="str">
        <f t="shared" si="1"/>
        <v>회갑</v>
      </c>
      <c r="J5"/>
    </row>
    <row r="6" spans="1:10" ht="13.5">
      <c r="A6" s="116" t="s">
        <v>343</v>
      </c>
      <c r="B6" s="117">
        <v>76</v>
      </c>
      <c r="C6" s="118">
        <f t="shared" si="0"/>
        <v>12920000</v>
      </c>
      <c r="F6" s="116" t="s">
        <v>344</v>
      </c>
      <c r="G6" s="119">
        <v>20371</v>
      </c>
      <c r="H6" s="120" t="s">
        <v>345</v>
      </c>
      <c r="I6" s="107">
        <f t="shared" si="1"/>
      </c>
      <c r="J6"/>
    </row>
    <row r="7" spans="1:10" ht="13.5">
      <c r="A7" s="116" t="s">
        <v>346</v>
      </c>
      <c r="B7" s="117">
        <v>56</v>
      </c>
      <c r="C7" s="118">
        <f t="shared" si="0"/>
        <v>9520000</v>
      </c>
      <c r="F7" s="116" t="s">
        <v>347</v>
      </c>
      <c r="G7" s="119">
        <v>13615</v>
      </c>
      <c r="H7" s="120" t="s">
        <v>348</v>
      </c>
      <c r="I7" s="107" t="str">
        <f t="shared" si="1"/>
        <v>칠순</v>
      </c>
      <c r="J7"/>
    </row>
    <row r="8" spans="1:10" ht="13.5">
      <c r="A8" s="116" t="s">
        <v>349</v>
      </c>
      <c r="B8" s="117">
        <v>85</v>
      </c>
      <c r="C8" s="118">
        <f t="shared" si="0"/>
        <v>14450000</v>
      </c>
      <c r="F8" s="116" t="s">
        <v>350</v>
      </c>
      <c r="G8" s="119">
        <v>13778</v>
      </c>
      <c r="H8" s="120" t="s">
        <v>351</v>
      </c>
      <c r="I8" s="107" t="str">
        <f t="shared" si="1"/>
        <v>칠순</v>
      </c>
      <c r="J8"/>
    </row>
    <row r="9" spans="6:10" ht="13.5">
      <c r="F9" s="116" t="s">
        <v>352</v>
      </c>
      <c r="G9" s="119">
        <v>17445</v>
      </c>
      <c r="H9" s="120" t="s">
        <v>353</v>
      </c>
      <c r="I9" s="107" t="str">
        <f t="shared" si="1"/>
        <v>회갑</v>
      </c>
      <c r="J9"/>
    </row>
    <row r="10" spans="1:10" ht="13.5">
      <c r="A10" s="63" t="s">
        <v>299</v>
      </c>
      <c r="B10" s="116" t="s">
        <v>354</v>
      </c>
      <c r="E10"/>
      <c r="F10" s="116" t="s">
        <v>355</v>
      </c>
      <c r="G10" s="119">
        <v>16375</v>
      </c>
      <c r="H10" s="120" t="s">
        <v>356</v>
      </c>
      <c r="I10" s="107">
        <f t="shared" si="1"/>
      </c>
      <c r="J10"/>
    </row>
    <row r="11" spans="1:10" ht="13.5">
      <c r="A11" s="108">
        <v>200000</v>
      </c>
      <c r="B11" s="109">
        <v>0.15</v>
      </c>
      <c r="F11" s="116" t="s">
        <v>357</v>
      </c>
      <c r="G11" s="119">
        <v>11885</v>
      </c>
      <c r="H11" s="120" t="s">
        <v>358</v>
      </c>
      <c r="I11" s="107">
        <f t="shared" si="1"/>
      </c>
      <c r="J11"/>
    </row>
    <row r="12" spans="6:9" ht="13.5">
      <c r="F12" s="116" t="s">
        <v>359</v>
      </c>
      <c r="G12" s="119">
        <v>21432</v>
      </c>
      <c r="H12" s="120" t="s">
        <v>360</v>
      </c>
      <c r="I12" s="107">
        <f t="shared" si="1"/>
      </c>
    </row>
    <row r="13" ht="13.5">
      <c r="E13" s="110"/>
    </row>
    <row r="14" spans="1:5" ht="13.5">
      <c r="A14"/>
      <c r="E14"/>
    </row>
    <row r="15" spans="1:10" ht="13.5">
      <c r="A15" s="5" t="s">
        <v>361</v>
      </c>
      <c r="B15" s="5"/>
      <c r="C15" s="5"/>
      <c r="F15" s="5" t="s">
        <v>362</v>
      </c>
      <c r="G15"/>
      <c r="H15"/>
      <c r="I15"/>
      <c r="J15"/>
    </row>
    <row r="16" spans="1:10" ht="13.5">
      <c r="A16" s="98" t="s">
        <v>363</v>
      </c>
      <c r="B16" s="111" t="s">
        <v>364</v>
      </c>
      <c r="C16" s="111" t="s">
        <v>365</v>
      </c>
      <c r="D16" s="65" t="s">
        <v>366</v>
      </c>
      <c r="F16" s="98" t="s">
        <v>367</v>
      </c>
      <c r="G16" s="177" t="s">
        <v>368</v>
      </c>
      <c r="H16" s="178"/>
      <c r="I16" s="179" t="s">
        <v>369</v>
      </c>
      <c r="J16" s="180"/>
    </row>
    <row r="17" spans="1:10" ht="13.5">
      <c r="A17" s="98" t="s">
        <v>370</v>
      </c>
      <c r="B17" s="121">
        <v>10</v>
      </c>
      <c r="C17" s="117">
        <v>98</v>
      </c>
      <c r="D17" s="116" t="str">
        <f>RANK(C17,$C$17:$C$24)&amp;"위"</f>
        <v>3위</v>
      </c>
      <c r="F17" s="98" t="s">
        <v>371</v>
      </c>
      <c r="G17" s="175">
        <v>39700.40625</v>
      </c>
      <c r="H17" s="176"/>
      <c r="I17" s="177" t="str">
        <f>HOUR(G17)&amp;"시"&amp;MINUTE(G17)&amp;"분"</f>
        <v>9시45분</v>
      </c>
      <c r="J17" s="178"/>
    </row>
    <row r="18" spans="1:10" ht="13.5">
      <c r="A18" s="98" t="s">
        <v>372</v>
      </c>
      <c r="B18" s="121">
        <v>10</v>
      </c>
      <c r="C18" s="117">
        <v>99</v>
      </c>
      <c r="D18" s="116" t="str">
        <f aca="true" t="shared" si="2" ref="D18:D24">RANK(C18,$C$17:$C$24)&amp;"위"</f>
        <v>2위</v>
      </c>
      <c r="F18" s="98" t="s">
        <v>373</v>
      </c>
      <c r="G18" s="175">
        <v>39700.347453703704</v>
      </c>
      <c r="H18" s="176"/>
      <c r="I18" s="177" t="str">
        <f aca="true" t="shared" si="3" ref="I18:I24">HOUR(G18)&amp;"시"&amp;MINUTE(G18)&amp;"분"</f>
        <v>8시20분</v>
      </c>
      <c r="J18" s="178"/>
    </row>
    <row r="19" spans="1:10" ht="13.5">
      <c r="A19" s="98" t="s">
        <v>374</v>
      </c>
      <c r="B19" s="121">
        <v>10</v>
      </c>
      <c r="C19" s="117">
        <v>100</v>
      </c>
      <c r="D19" s="116" t="str">
        <f t="shared" si="2"/>
        <v>1위</v>
      </c>
      <c r="F19" s="98" t="s">
        <v>375</v>
      </c>
      <c r="G19" s="175">
        <v>39701.774305555555</v>
      </c>
      <c r="H19" s="176"/>
      <c r="I19" s="177" t="str">
        <f t="shared" si="3"/>
        <v>18시35분</v>
      </c>
      <c r="J19" s="178"/>
    </row>
    <row r="20" spans="1:10" ht="13.5">
      <c r="A20" s="98" t="s">
        <v>376</v>
      </c>
      <c r="B20" s="121">
        <v>10</v>
      </c>
      <c r="C20" s="122">
        <v>97</v>
      </c>
      <c r="D20" s="116" t="str">
        <f t="shared" si="2"/>
        <v>4위</v>
      </c>
      <c r="F20" s="98" t="s">
        <v>377</v>
      </c>
      <c r="G20" s="175">
        <v>39700.364583333336</v>
      </c>
      <c r="H20" s="176"/>
      <c r="I20" s="177" t="str">
        <f t="shared" si="3"/>
        <v>8시45분</v>
      </c>
      <c r="J20" s="178"/>
    </row>
    <row r="21" spans="1:10" ht="13.5">
      <c r="A21" s="116" t="s">
        <v>378</v>
      </c>
      <c r="B21" s="121">
        <v>10</v>
      </c>
      <c r="C21" s="122">
        <v>87</v>
      </c>
      <c r="D21" s="116" t="str">
        <f t="shared" si="2"/>
        <v>6위</v>
      </c>
      <c r="F21" s="98" t="s">
        <v>379</v>
      </c>
      <c r="G21" s="175">
        <v>39701.631944444445</v>
      </c>
      <c r="H21" s="176"/>
      <c r="I21" s="177" t="str">
        <f t="shared" si="3"/>
        <v>15시10분</v>
      </c>
      <c r="J21" s="178"/>
    </row>
    <row r="22" spans="1:10" ht="13.5">
      <c r="A22" s="98" t="s">
        <v>380</v>
      </c>
      <c r="B22" s="121">
        <v>10</v>
      </c>
      <c r="C22" s="122">
        <v>80</v>
      </c>
      <c r="D22" s="116" t="str">
        <f t="shared" si="2"/>
        <v>7위</v>
      </c>
      <c r="F22" s="98" t="s">
        <v>381</v>
      </c>
      <c r="G22" s="175">
        <v>39700.364583333336</v>
      </c>
      <c r="H22" s="176"/>
      <c r="I22" s="177" t="str">
        <f t="shared" si="3"/>
        <v>8시45분</v>
      </c>
      <c r="J22" s="178"/>
    </row>
    <row r="23" spans="1:10" ht="13.5">
      <c r="A23" s="98" t="s">
        <v>382</v>
      </c>
      <c r="B23" s="121">
        <v>10</v>
      </c>
      <c r="C23" s="122">
        <v>94</v>
      </c>
      <c r="D23" s="116" t="str">
        <f t="shared" si="2"/>
        <v>5위</v>
      </c>
      <c r="F23" s="98" t="s">
        <v>383</v>
      </c>
      <c r="G23" s="175">
        <v>39702.48611111111</v>
      </c>
      <c r="H23" s="176"/>
      <c r="I23" s="177" t="str">
        <f t="shared" si="3"/>
        <v>11시40분</v>
      </c>
      <c r="J23" s="178"/>
    </row>
    <row r="24" spans="1:10" ht="13.5">
      <c r="A24" s="98" t="s">
        <v>384</v>
      </c>
      <c r="B24" s="121">
        <v>10</v>
      </c>
      <c r="C24" s="122">
        <v>79</v>
      </c>
      <c r="D24" s="116" t="str">
        <f t="shared" si="2"/>
        <v>8위</v>
      </c>
      <c r="F24" s="98" t="s">
        <v>385</v>
      </c>
      <c r="G24" s="175">
        <v>39700.45</v>
      </c>
      <c r="H24" s="176"/>
      <c r="I24" s="177" t="str">
        <f t="shared" si="3"/>
        <v>10시48분</v>
      </c>
      <c r="J24" s="178"/>
    </row>
    <row r="25" ht="13.5">
      <c r="D25" s="123"/>
    </row>
    <row r="26" spans="1:5" ht="13.5">
      <c r="A26" s="123"/>
      <c r="B26" s="123"/>
      <c r="C26" s="123"/>
      <c r="D26" s="124"/>
      <c r="E26" s="125"/>
    </row>
    <row r="27" spans="1:6" ht="13.5">
      <c r="A27" s="5" t="s">
        <v>386</v>
      </c>
      <c r="F27"/>
    </row>
    <row r="28" spans="1:6" ht="13.5">
      <c r="A28" s="63" t="s">
        <v>387</v>
      </c>
      <c r="B28" s="63" t="s">
        <v>388</v>
      </c>
      <c r="C28" s="116" t="s">
        <v>389</v>
      </c>
      <c r="D28" s="126" t="s">
        <v>390</v>
      </c>
      <c r="F28"/>
    </row>
    <row r="29" spans="1:6" ht="13.5">
      <c r="A29" s="63" t="s">
        <v>391</v>
      </c>
      <c r="B29" s="127">
        <v>564</v>
      </c>
      <c r="C29" s="117">
        <v>191524</v>
      </c>
      <c r="D29" s="128">
        <f>ROUND(C29,-3)</f>
        <v>192000</v>
      </c>
      <c r="F29"/>
    </row>
    <row r="30" spans="1:6" ht="13.5">
      <c r="A30" s="63" t="s">
        <v>392</v>
      </c>
      <c r="B30" s="127">
        <v>5464</v>
      </c>
      <c r="C30" s="117">
        <v>616887</v>
      </c>
      <c r="D30" s="128">
        <f aca="true" t="shared" si="4" ref="D30:D36">ROUND(C30,-3)</f>
        <v>617000</v>
      </c>
      <c r="F30"/>
    </row>
    <row r="31" spans="1:6" ht="13.5">
      <c r="A31" s="63" t="s">
        <v>393</v>
      </c>
      <c r="B31" s="127">
        <v>56465</v>
      </c>
      <c r="C31" s="117">
        <v>1024840</v>
      </c>
      <c r="D31" s="128">
        <f t="shared" si="4"/>
        <v>1025000</v>
      </c>
      <c r="F31"/>
    </row>
    <row r="32" spans="1:6" ht="13.5">
      <c r="A32" s="63" t="s">
        <v>394</v>
      </c>
      <c r="B32" s="129">
        <v>45654</v>
      </c>
      <c r="C32" s="117">
        <v>19046443</v>
      </c>
      <c r="D32" s="128">
        <f t="shared" si="4"/>
        <v>19046000</v>
      </c>
      <c r="F32"/>
    </row>
    <row r="33" spans="1:6" ht="13.5">
      <c r="A33" s="63" t="s">
        <v>395</v>
      </c>
      <c r="B33" s="129">
        <v>564</v>
      </c>
      <c r="C33" s="117">
        <v>8075050</v>
      </c>
      <c r="D33" s="128">
        <f t="shared" si="4"/>
        <v>8075000</v>
      </c>
      <c r="F33"/>
    </row>
    <row r="34" spans="1:6" ht="13.5">
      <c r="A34" s="63" t="s">
        <v>396</v>
      </c>
      <c r="B34" s="130">
        <v>45353</v>
      </c>
      <c r="C34" s="117">
        <v>1125454</v>
      </c>
      <c r="D34" s="128">
        <f t="shared" si="4"/>
        <v>1125000</v>
      </c>
      <c r="F34"/>
    </row>
    <row r="35" spans="1:6" ht="13.5">
      <c r="A35" s="63" t="s">
        <v>397</v>
      </c>
      <c r="B35" s="130">
        <v>54353</v>
      </c>
      <c r="C35" s="117">
        <v>319820</v>
      </c>
      <c r="D35" s="128">
        <f t="shared" si="4"/>
        <v>320000</v>
      </c>
      <c r="F35"/>
    </row>
    <row r="36" spans="1:6" ht="13.5">
      <c r="A36" s="63" t="s">
        <v>398</v>
      </c>
      <c r="B36" s="130">
        <v>4543</v>
      </c>
      <c r="C36" s="117">
        <v>227230</v>
      </c>
      <c r="D36" s="128">
        <f t="shared" si="4"/>
        <v>227000</v>
      </c>
      <c r="F36"/>
    </row>
    <row r="37" ht="13.5">
      <c r="F37"/>
    </row>
    <row r="38" ht="13.5">
      <c r="F38"/>
    </row>
    <row r="39" ht="13.5">
      <c r="F39"/>
    </row>
  </sheetData>
  <sheetProtection/>
  <mergeCells count="18">
    <mergeCell ref="G16:H16"/>
    <mergeCell ref="I16:J16"/>
    <mergeCell ref="G17:H17"/>
    <mergeCell ref="I17:J17"/>
    <mergeCell ref="G20:H20"/>
    <mergeCell ref="I20:J20"/>
    <mergeCell ref="G21:H21"/>
    <mergeCell ref="I21:J21"/>
    <mergeCell ref="G18:H18"/>
    <mergeCell ref="I18:J18"/>
    <mergeCell ref="G19:H19"/>
    <mergeCell ref="I19:J19"/>
    <mergeCell ref="G24:H24"/>
    <mergeCell ref="I24:J24"/>
    <mergeCell ref="G22:H22"/>
    <mergeCell ref="I22:J22"/>
    <mergeCell ref="G23:H23"/>
    <mergeCell ref="I23:J2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3359375" style="0" customWidth="1"/>
    <col min="2" max="2" width="7.4453125" style="0" customWidth="1"/>
    <col min="3" max="3" width="10.88671875" style="0" customWidth="1"/>
    <col min="4" max="4" width="8.5546875" style="0" customWidth="1"/>
    <col min="5" max="5" width="8.6640625" style="0" customWidth="1"/>
    <col min="6" max="6" width="7.88671875" style="0" bestFit="1" customWidth="1"/>
    <col min="7" max="7" width="9.6640625" style="0" customWidth="1"/>
    <col min="8" max="8" width="7.88671875" style="0" customWidth="1"/>
    <col min="9" max="10" width="7.88671875" style="0" bestFit="1" customWidth="1"/>
    <col min="11" max="11" width="9.77734375" style="0" bestFit="1" customWidth="1"/>
  </cols>
  <sheetData>
    <row r="1" spans="1:7" ht="13.5">
      <c r="A1" s="131" t="s">
        <v>399</v>
      </c>
      <c r="B1" s="131"/>
      <c r="C1" s="5"/>
      <c r="D1" s="132"/>
      <c r="E1" s="132"/>
      <c r="G1" t="s">
        <v>400</v>
      </c>
    </row>
    <row r="2" spans="1:11" ht="13.5">
      <c r="A2" s="98" t="s">
        <v>401</v>
      </c>
      <c r="B2" s="111" t="s">
        <v>0</v>
      </c>
      <c r="C2" s="111" t="s">
        <v>402</v>
      </c>
      <c r="D2" s="111" t="s">
        <v>403</v>
      </c>
      <c r="K2" s="114" t="s">
        <v>404</v>
      </c>
    </row>
    <row r="3" spans="1:11" ht="13.5">
      <c r="A3" s="98">
        <v>2004001</v>
      </c>
      <c r="B3" s="98" t="s">
        <v>405</v>
      </c>
      <c r="C3" s="98" t="s">
        <v>406</v>
      </c>
      <c r="D3" s="97">
        <v>83</v>
      </c>
      <c r="G3" s="116" t="s">
        <v>407</v>
      </c>
      <c r="H3" s="116" t="s">
        <v>387</v>
      </c>
      <c r="I3" s="116" t="s">
        <v>408</v>
      </c>
      <c r="J3" s="116" t="s">
        <v>409</v>
      </c>
      <c r="K3" s="65" t="s">
        <v>410</v>
      </c>
    </row>
    <row r="4" spans="1:11" ht="13.5">
      <c r="A4" s="98">
        <v>2004002</v>
      </c>
      <c r="B4" s="98" t="s">
        <v>411</v>
      </c>
      <c r="C4" s="98" t="s">
        <v>412</v>
      </c>
      <c r="D4" s="97">
        <v>67</v>
      </c>
      <c r="E4" s="132"/>
      <c r="G4" s="116" t="s">
        <v>413</v>
      </c>
      <c r="H4" s="116" t="s">
        <v>414</v>
      </c>
      <c r="I4" s="116" t="s">
        <v>415</v>
      </c>
      <c r="J4" s="133">
        <v>1800</v>
      </c>
      <c r="K4" s="107"/>
    </row>
    <row r="5" spans="1:11" ht="13.5">
      <c r="A5" s="98">
        <v>2004003</v>
      </c>
      <c r="B5" s="98" t="s">
        <v>416</v>
      </c>
      <c r="C5" s="98" t="s">
        <v>412</v>
      </c>
      <c r="D5" s="97">
        <v>90</v>
      </c>
      <c r="E5" s="132"/>
      <c r="G5" s="116" t="s">
        <v>413</v>
      </c>
      <c r="H5" s="116" t="s">
        <v>417</v>
      </c>
      <c r="I5" s="116" t="s">
        <v>418</v>
      </c>
      <c r="J5" s="133">
        <v>1500</v>
      </c>
      <c r="K5" s="107"/>
    </row>
    <row r="6" spans="1:11" ht="13.5">
      <c r="A6" s="98">
        <v>2004004</v>
      </c>
      <c r="B6" s="98" t="s">
        <v>419</v>
      </c>
      <c r="C6" s="98" t="s">
        <v>420</v>
      </c>
      <c r="D6" s="97">
        <v>71</v>
      </c>
      <c r="E6" s="132"/>
      <c r="G6" s="116" t="s">
        <v>421</v>
      </c>
      <c r="H6" s="116" t="s">
        <v>422</v>
      </c>
      <c r="I6" s="116" t="s">
        <v>423</v>
      </c>
      <c r="J6" s="133">
        <v>1200</v>
      </c>
      <c r="K6" s="107"/>
    </row>
    <row r="7" spans="1:11" ht="13.5">
      <c r="A7" s="98">
        <v>2004005</v>
      </c>
      <c r="B7" s="98" t="s">
        <v>424</v>
      </c>
      <c r="C7" s="98" t="s">
        <v>425</v>
      </c>
      <c r="D7" s="97">
        <v>96</v>
      </c>
      <c r="E7" s="132"/>
      <c r="G7" s="116" t="s">
        <v>421</v>
      </c>
      <c r="H7" s="116" t="s">
        <v>426</v>
      </c>
      <c r="I7" s="116" t="s">
        <v>427</v>
      </c>
      <c r="J7" s="133">
        <v>2200</v>
      </c>
      <c r="K7" s="107"/>
    </row>
    <row r="8" spans="1:11" ht="13.5">
      <c r="A8" s="98">
        <v>2004006</v>
      </c>
      <c r="B8" s="98" t="s">
        <v>428</v>
      </c>
      <c r="C8" s="98" t="s">
        <v>425</v>
      </c>
      <c r="D8" s="97">
        <v>98</v>
      </c>
      <c r="E8" s="132"/>
      <c r="G8" s="116" t="s">
        <v>429</v>
      </c>
      <c r="H8" s="116" t="s">
        <v>430</v>
      </c>
      <c r="I8" s="116" t="s">
        <v>431</v>
      </c>
      <c r="J8" s="133">
        <v>1300</v>
      </c>
      <c r="K8" s="107"/>
    </row>
    <row r="9" spans="1:11" ht="13.5">
      <c r="A9" s="98">
        <v>2004007</v>
      </c>
      <c r="B9" s="98" t="s">
        <v>432</v>
      </c>
      <c r="C9" s="98" t="s">
        <v>420</v>
      </c>
      <c r="D9" s="97">
        <v>100</v>
      </c>
      <c r="E9" s="132"/>
      <c r="G9" s="116" t="s">
        <v>429</v>
      </c>
      <c r="H9" s="116" t="s">
        <v>433</v>
      </c>
      <c r="I9" s="116" t="s">
        <v>434</v>
      </c>
      <c r="J9" s="133">
        <v>2000</v>
      </c>
      <c r="K9" s="107"/>
    </row>
    <row r="10" spans="1:11" ht="13.5">
      <c r="A10" s="98">
        <v>2004008</v>
      </c>
      <c r="B10" s="98" t="s">
        <v>435</v>
      </c>
      <c r="C10" s="98" t="s">
        <v>406</v>
      </c>
      <c r="D10" s="97">
        <v>53</v>
      </c>
      <c r="E10" s="132"/>
      <c r="G10" s="116" t="s">
        <v>436</v>
      </c>
      <c r="H10" s="116" t="s">
        <v>437</v>
      </c>
      <c r="I10" s="116" t="s">
        <v>438</v>
      </c>
      <c r="J10" s="133">
        <v>1000</v>
      </c>
      <c r="K10" s="107"/>
    </row>
    <row r="11" spans="1:5" ht="13.5">
      <c r="A11" s="98">
        <v>2004009</v>
      </c>
      <c r="B11" s="98" t="s">
        <v>439</v>
      </c>
      <c r="C11" s="98" t="s">
        <v>425</v>
      </c>
      <c r="D11" s="97">
        <v>45</v>
      </c>
      <c r="E11" s="132"/>
    </row>
    <row r="12" ht="13.5">
      <c r="G12" t="s">
        <v>440</v>
      </c>
    </row>
    <row r="13" spans="3:11" ht="13.5">
      <c r="C13" s="126" t="s">
        <v>441</v>
      </c>
      <c r="D13" s="134"/>
      <c r="G13" s="116" t="s">
        <v>442</v>
      </c>
      <c r="H13" s="116" t="s">
        <v>443</v>
      </c>
      <c r="I13" s="116" t="s">
        <v>444</v>
      </c>
      <c r="J13" s="116" t="s">
        <v>445</v>
      </c>
      <c r="K13" s="116" t="s">
        <v>446</v>
      </c>
    </row>
    <row r="14" spans="3:11" ht="13.5">
      <c r="C14" s="135"/>
      <c r="D14" s="136"/>
      <c r="G14" s="116" t="s">
        <v>447</v>
      </c>
      <c r="H14" s="137">
        <v>0.27</v>
      </c>
      <c r="I14" s="137">
        <v>0.35</v>
      </c>
      <c r="J14" s="137">
        <v>0.23</v>
      </c>
      <c r="K14" s="137">
        <v>0.15</v>
      </c>
    </row>
    <row r="15" spans="1:11" ht="13.5">
      <c r="A15" t="s">
        <v>448</v>
      </c>
      <c r="G15" s="116" t="s">
        <v>410</v>
      </c>
      <c r="H15" s="129">
        <v>1250</v>
      </c>
      <c r="I15" s="129">
        <v>950</v>
      </c>
      <c r="J15" s="129">
        <v>870</v>
      </c>
      <c r="K15" s="129">
        <v>720</v>
      </c>
    </row>
    <row r="16" spans="1:5" ht="13.5">
      <c r="A16" s="116" t="s">
        <v>387</v>
      </c>
      <c r="B16" s="116" t="s">
        <v>449</v>
      </c>
      <c r="C16" s="116" t="s">
        <v>450</v>
      </c>
      <c r="D16" s="116" t="s">
        <v>451</v>
      </c>
      <c r="E16" s="65" t="s">
        <v>452</v>
      </c>
    </row>
    <row r="17" spans="1:5" ht="13.5">
      <c r="A17" s="116" t="s">
        <v>453</v>
      </c>
      <c r="B17" s="116">
        <v>75</v>
      </c>
      <c r="C17" s="116">
        <v>86</v>
      </c>
      <c r="D17" s="116">
        <v>85</v>
      </c>
      <c r="E17" s="116"/>
    </row>
    <row r="18" spans="1:7" ht="13.5">
      <c r="A18" s="116" t="s">
        <v>454</v>
      </c>
      <c r="B18" s="116">
        <v>92</v>
      </c>
      <c r="C18" s="116">
        <v>89</v>
      </c>
      <c r="D18" s="116">
        <v>94</v>
      </c>
      <c r="E18" s="116"/>
      <c r="G18" t="s">
        <v>455</v>
      </c>
    </row>
    <row r="19" spans="1:11" ht="13.5">
      <c r="A19" s="116" t="s">
        <v>456</v>
      </c>
      <c r="B19" s="116">
        <v>50</v>
      </c>
      <c r="C19" s="116">
        <v>98</v>
      </c>
      <c r="D19" s="116">
        <v>90</v>
      </c>
      <c r="E19" s="116"/>
      <c r="G19" s="116" t="s">
        <v>457</v>
      </c>
      <c r="H19" s="116" t="s">
        <v>458</v>
      </c>
      <c r="I19" s="116" t="s">
        <v>459</v>
      </c>
      <c r="J19" s="116" t="s">
        <v>460</v>
      </c>
      <c r="K19" s="65" t="s">
        <v>461</v>
      </c>
    </row>
    <row r="20" spans="1:11" ht="13.5">
      <c r="A20" s="116" t="s">
        <v>462</v>
      </c>
      <c r="B20" s="116">
        <v>55</v>
      </c>
      <c r="C20" s="116">
        <v>90</v>
      </c>
      <c r="D20" s="116">
        <v>95</v>
      </c>
      <c r="E20" s="116"/>
      <c r="G20" s="116" t="s">
        <v>463</v>
      </c>
      <c r="H20" s="116" t="s">
        <v>464</v>
      </c>
      <c r="I20" s="116" t="s">
        <v>343</v>
      </c>
      <c r="J20" s="116">
        <v>24</v>
      </c>
      <c r="K20" s="116"/>
    </row>
    <row r="21" spans="1:11" ht="13.5">
      <c r="A21" s="116" t="s">
        <v>465</v>
      </c>
      <c r="B21" s="116">
        <v>65</v>
      </c>
      <c r="C21" s="116">
        <v>85</v>
      </c>
      <c r="D21" s="116">
        <v>70</v>
      </c>
      <c r="E21" s="116"/>
      <c r="G21" s="116" t="s">
        <v>466</v>
      </c>
      <c r="H21" s="116" t="s">
        <v>467</v>
      </c>
      <c r="I21" s="116" t="s">
        <v>346</v>
      </c>
      <c r="J21" s="116">
        <v>32</v>
      </c>
      <c r="K21" s="116"/>
    </row>
    <row r="22" spans="1:11" ht="13.5">
      <c r="A22" s="116" t="s">
        <v>468</v>
      </c>
      <c r="B22" s="116">
        <v>75</v>
      </c>
      <c r="C22" s="116">
        <v>65</v>
      </c>
      <c r="D22" s="116">
        <v>40</v>
      </c>
      <c r="E22" s="116"/>
      <c r="G22" s="116" t="s">
        <v>469</v>
      </c>
      <c r="H22" s="116" t="s">
        <v>470</v>
      </c>
      <c r="I22" s="116" t="s">
        <v>346</v>
      </c>
      <c r="J22" s="116">
        <v>45</v>
      </c>
      <c r="K22" s="116"/>
    </row>
    <row r="23" spans="1:11" ht="13.5">
      <c r="A23" s="116" t="s">
        <v>471</v>
      </c>
      <c r="B23" s="116">
        <v>86</v>
      </c>
      <c r="C23" s="116">
        <v>100</v>
      </c>
      <c r="D23" s="116">
        <v>95</v>
      </c>
      <c r="E23" s="116"/>
      <c r="G23" s="116" t="s">
        <v>472</v>
      </c>
      <c r="H23" s="116" t="s">
        <v>473</v>
      </c>
      <c r="I23" s="116" t="s">
        <v>349</v>
      </c>
      <c r="J23" s="116">
        <v>68</v>
      </c>
      <c r="K23" s="116"/>
    </row>
    <row r="24" spans="1:11" ht="13.5">
      <c r="A24" s="116" t="s">
        <v>474</v>
      </c>
      <c r="B24" s="116">
        <v>85</v>
      </c>
      <c r="C24" s="116">
        <v>68</v>
      </c>
      <c r="D24" s="116">
        <v>98</v>
      </c>
      <c r="E24" s="116"/>
      <c r="G24" s="116" t="s">
        <v>475</v>
      </c>
      <c r="H24" s="116" t="s">
        <v>476</v>
      </c>
      <c r="I24" s="116" t="s">
        <v>349</v>
      </c>
      <c r="J24" s="116">
        <v>55</v>
      </c>
      <c r="K24" s="116"/>
    </row>
    <row r="25" spans="7:11" ht="13.5">
      <c r="G25" s="116" t="s">
        <v>477</v>
      </c>
      <c r="H25" s="116" t="s">
        <v>478</v>
      </c>
      <c r="I25" s="116" t="s">
        <v>479</v>
      </c>
      <c r="J25" s="116">
        <v>24</v>
      </c>
      <c r="K25" s="116"/>
    </row>
    <row r="26" spans="7:11" ht="13.5">
      <c r="G26" s="116" t="s">
        <v>480</v>
      </c>
      <c r="H26" s="116" t="s">
        <v>481</v>
      </c>
      <c r="I26" s="116" t="s">
        <v>482</v>
      </c>
      <c r="J26" s="116">
        <v>58</v>
      </c>
      <c r="K26" s="116"/>
    </row>
    <row r="27" spans="1:11" ht="13.5">
      <c r="A27" t="s">
        <v>483</v>
      </c>
      <c r="E27" t="s">
        <v>484</v>
      </c>
      <c r="G27" s="116" t="s">
        <v>485</v>
      </c>
      <c r="H27" s="116" t="s">
        <v>486</v>
      </c>
      <c r="I27" s="116" t="s">
        <v>482</v>
      </c>
      <c r="J27" s="116">
        <v>30</v>
      </c>
      <c r="K27" s="116"/>
    </row>
    <row r="28" spans="1:5" ht="13.5">
      <c r="A28" s="116" t="s">
        <v>487</v>
      </c>
      <c r="B28" s="116" t="s">
        <v>488</v>
      </c>
      <c r="C28" s="116" t="s">
        <v>489</v>
      </c>
      <c r="D28" s="116" t="s">
        <v>490</v>
      </c>
      <c r="E28" s="116" t="s">
        <v>3</v>
      </c>
    </row>
    <row r="29" spans="1:5" ht="13.5">
      <c r="A29" s="116" t="s">
        <v>491</v>
      </c>
      <c r="B29" s="116">
        <v>78</v>
      </c>
      <c r="C29" s="116">
        <v>86</v>
      </c>
      <c r="D29" s="116">
        <v>75</v>
      </c>
      <c r="E29" s="116">
        <f>SUM(C29:D29)</f>
        <v>161</v>
      </c>
    </row>
    <row r="30" spans="1:11" ht="13.5">
      <c r="A30" s="116" t="s">
        <v>492</v>
      </c>
      <c r="B30" s="116">
        <v>85</v>
      </c>
      <c r="C30" s="116">
        <v>86</v>
      </c>
      <c r="D30" s="116">
        <v>95</v>
      </c>
      <c r="E30" s="116">
        <f aca="true" t="shared" si="0" ref="E30:E35">SUM(C30:D30)</f>
        <v>181</v>
      </c>
      <c r="F30" s="181" t="s">
        <v>493</v>
      </c>
      <c r="G30" s="181"/>
      <c r="H30" s="181"/>
      <c r="I30" s="181"/>
      <c r="J30" s="181"/>
      <c r="K30" s="181"/>
    </row>
    <row r="31" spans="1:11" ht="13.5">
      <c r="A31" s="116" t="s">
        <v>491</v>
      </c>
      <c r="B31" s="116">
        <v>98</v>
      </c>
      <c r="C31" s="116">
        <v>78</v>
      </c>
      <c r="D31" s="116">
        <v>98</v>
      </c>
      <c r="E31" s="116">
        <f t="shared" si="0"/>
        <v>176</v>
      </c>
      <c r="F31" s="182"/>
      <c r="G31" s="182"/>
      <c r="H31" s="182"/>
      <c r="I31" s="182"/>
      <c r="J31" s="182"/>
      <c r="K31" s="182"/>
    </row>
    <row r="32" spans="1:5" ht="13.5">
      <c r="A32" s="116" t="s">
        <v>494</v>
      </c>
      <c r="B32" s="116">
        <v>100</v>
      </c>
      <c r="C32" s="116">
        <v>95</v>
      </c>
      <c r="D32" s="116">
        <v>98</v>
      </c>
      <c r="E32" s="116">
        <f t="shared" si="0"/>
        <v>193</v>
      </c>
    </row>
    <row r="33" spans="1:5" ht="13.5">
      <c r="A33" s="116" t="s">
        <v>492</v>
      </c>
      <c r="B33" s="116">
        <v>85</v>
      </c>
      <c r="C33" s="116">
        <v>75</v>
      </c>
      <c r="D33" s="116">
        <v>75</v>
      </c>
      <c r="E33" s="116">
        <f t="shared" si="0"/>
        <v>150</v>
      </c>
    </row>
    <row r="34" spans="1:5" ht="13.5">
      <c r="A34" s="116" t="s">
        <v>491</v>
      </c>
      <c r="B34" s="116">
        <v>100</v>
      </c>
      <c r="C34" s="116">
        <v>95</v>
      </c>
      <c r="D34" s="116">
        <v>98</v>
      </c>
      <c r="E34" s="116">
        <f t="shared" si="0"/>
        <v>193</v>
      </c>
    </row>
    <row r="35" spans="1:5" ht="13.5">
      <c r="A35" s="116" t="s">
        <v>494</v>
      </c>
      <c r="B35" s="116">
        <v>85</v>
      </c>
      <c r="C35" s="116">
        <v>75</v>
      </c>
      <c r="D35" s="116">
        <v>75</v>
      </c>
      <c r="E35" s="116">
        <f t="shared" si="0"/>
        <v>150</v>
      </c>
    </row>
  </sheetData>
  <sheetProtection/>
  <mergeCells count="2">
    <mergeCell ref="F30:K30"/>
    <mergeCell ref="F31:K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0.4453125" style="0" customWidth="1"/>
    <col min="2" max="3" width="11.5546875" style="0" bestFit="1" customWidth="1"/>
    <col min="4" max="4" width="9.88671875" style="0" bestFit="1" customWidth="1"/>
  </cols>
  <sheetData>
    <row r="1" spans="1:8" ht="13.5">
      <c r="A1" t="s">
        <v>510</v>
      </c>
      <c r="F1" s="171" t="s">
        <v>495</v>
      </c>
      <c r="G1" s="171"/>
      <c r="H1" s="171"/>
    </row>
    <row r="3" spans="1:8" ht="13.5">
      <c r="A3" s="1" t="s">
        <v>496</v>
      </c>
      <c r="B3" s="1" t="s">
        <v>298</v>
      </c>
      <c r="C3" s="1" t="s">
        <v>299</v>
      </c>
      <c r="D3" s="21" t="s">
        <v>249</v>
      </c>
      <c r="F3" s="138" t="s">
        <v>497</v>
      </c>
      <c r="G3" s="138" t="s">
        <v>498</v>
      </c>
      <c r="H3" s="141" t="s">
        <v>499</v>
      </c>
    </row>
    <row r="4" spans="1:8" ht="13.5">
      <c r="A4" s="4" t="s">
        <v>511</v>
      </c>
      <c r="B4" s="4">
        <v>10</v>
      </c>
      <c r="C4" s="83">
        <v>25000</v>
      </c>
      <c r="D4" s="83"/>
      <c r="F4" s="138" t="s">
        <v>500</v>
      </c>
      <c r="G4" s="107">
        <v>6</v>
      </c>
      <c r="H4" s="139"/>
    </row>
    <row r="5" spans="1:8" ht="13.5">
      <c r="A5" s="4" t="s">
        <v>512</v>
      </c>
      <c r="B5" s="4">
        <v>3</v>
      </c>
      <c r="C5" s="83">
        <v>1000</v>
      </c>
      <c r="D5" s="83"/>
      <c r="F5" s="138" t="s">
        <v>501</v>
      </c>
      <c r="G5" s="107">
        <v>9</v>
      </c>
      <c r="H5" s="139"/>
    </row>
    <row r="6" spans="1:8" ht="13.5">
      <c r="A6" s="4" t="s">
        <v>502</v>
      </c>
      <c r="B6" s="4">
        <v>5</v>
      </c>
      <c r="C6" s="83">
        <v>500</v>
      </c>
      <c r="D6" s="83"/>
      <c r="F6" s="138" t="s">
        <v>503</v>
      </c>
      <c r="G6" s="107">
        <v>8</v>
      </c>
      <c r="H6" s="139"/>
    </row>
    <row r="7" spans="1:8" ht="13.5">
      <c r="A7" s="4" t="s">
        <v>513</v>
      </c>
      <c r="B7" s="4">
        <v>12</v>
      </c>
      <c r="C7" s="83">
        <v>20000</v>
      </c>
      <c r="D7" s="83"/>
      <c r="F7" s="138" t="s">
        <v>504</v>
      </c>
      <c r="G7" s="107">
        <v>5</v>
      </c>
      <c r="H7" s="139"/>
    </row>
    <row r="8" spans="6:8" ht="13.5">
      <c r="F8" s="138" t="s">
        <v>505</v>
      </c>
      <c r="G8" s="107">
        <v>10</v>
      </c>
      <c r="H8" s="139"/>
    </row>
    <row r="9" spans="6:8" ht="13.5">
      <c r="F9" s="138" t="s">
        <v>506</v>
      </c>
      <c r="G9" s="107">
        <v>38</v>
      </c>
      <c r="H9" s="139"/>
    </row>
    <row r="10" ht="13.5">
      <c r="A10" t="s">
        <v>514</v>
      </c>
    </row>
    <row r="11" spans="1:4" ht="13.5">
      <c r="A11" s="4"/>
      <c r="B11" s="4" t="s">
        <v>507</v>
      </c>
      <c r="C11" s="4" t="s">
        <v>508</v>
      </c>
      <c r="D11" s="4" t="s">
        <v>509</v>
      </c>
    </row>
    <row r="12" spans="1:4" ht="13.5">
      <c r="A12" s="4" t="s">
        <v>354</v>
      </c>
      <c r="B12" s="101">
        <v>1500000</v>
      </c>
      <c r="C12" s="101">
        <v>1000000</v>
      </c>
      <c r="D12" s="101">
        <v>700000</v>
      </c>
    </row>
    <row r="13" spans="1:4" ht="13.5">
      <c r="A13" s="142">
        <v>0.05</v>
      </c>
      <c r="B13" s="83"/>
      <c r="C13" s="83"/>
      <c r="D13" s="83"/>
    </row>
    <row r="14" spans="1:4" ht="13.5">
      <c r="A14" s="142">
        <v>0.1</v>
      </c>
      <c r="B14" s="83"/>
      <c r="C14" s="83"/>
      <c r="D14" s="83"/>
    </row>
    <row r="15" spans="1:4" ht="13.5">
      <c r="A15" s="142">
        <v>0.15</v>
      </c>
      <c r="B15" s="83"/>
      <c r="C15" s="83"/>
      <c r="D15" s="83"/>
    </row>
    <row r="16" spans="1:4" ht="13.5">
      <c r="A16" s="142">
        <v>0.2</v>
      </c>
      <c r="B16" s="83"/>
      <c r="C16" s="83"/>
      <c r="D16" s="83"/>
    </row>
    <row r="30" ht="13.5">
      <c r="E30" s="140"/>
    </row>
  </sheetData>
  <sheetProtection/>
  <mergeCells count="1">
    <mergeCell ref="F1:H1"/>
  </mergeCells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F31" sqref="F31:K31"/>
    </sheetView>
  </sheetViews>
  <sheetFormatPr defaultColWidth="8.88671875" defaultRowHeight="13.5"/>
  <cols>
    <col min="1" max="1" width="8.3359375" style="0" customWidth="1"/>
    <col min="2" max="2" width="7.4453125" style="0" customWidth="1"/>
    <col min="3" max="3" width="10.88671875" style="0" customWidth="1"/>
    <col min="4" max="4" width="8.5546875" style="0" customWidth="1"/>
    <col min="5" max="5" width="8.6640625" style="0" customWidth="1"/>
    <col min="6" max="6" width="7.88671875" style="0" bestFit="1" customWidth="1"/>
    <col min="7" max="7" width="9.6640625" style="0" customWidth="1"/>
    <col min="8" max="8" width="7.88671875" style="0" customWidth="1"/>
    <col min="9" max="10" width="7.88671875" style="0" bestFit="1" customWidth="1"/>
    <col min="11" max="11" width="9.77734375" style="0" bestFit="1" customWidth="1"/>
  </cols>
  <sheetData>
    <row r="1" spans="1:7" ht="13.5">
      <c r="A1" s="131" t="s">
        <v>399</v>
      </c>
      <c r="B1" s="131"/>
      <c r="C1" s="5"/>
      <c r="D1" s="132"/>
      <c r="E1" s="132"/>
      <c r="G1" t="s">
        <v>400</v>
      </c>
    </row>
    <row r="2" spans="1:11" ht="13.5">
      <c r="A2" s="98" t="s">
        <v>401</v>
      </c>
      <c r="B2" s="111" t="s">
        <v>0</v>
      </c>
      <c r="C2" s="111" t="s">
        <v>402</v>
      </c>
      <c r="D2" s="111" t="s">
        <v>403</v>
      </c>
      <c r="K2" s="114" t="s">
        <v>404</v>
      </c>
    </row>
    <row r="3" spans="1:11" ht="13.5">
      <c r="A3" s="98">
        <v>2004001</v>
      </c>
      <c r="B3" s="98" t="s">
        <v>405</v>
      </c>
      <c r="C3" s="98" t="s">
        <v>406</v>
      </c>
      <c r="D3" s="97">
        <v>83</v>
      </c>
      <c r="G3" s="116" t="s">
        <v>407</v>
      </c>
      <c r="H3" s="116" t="s">
        <v>387</v>
      </c>
      <c r="I3" s="116" t="s">
        <v>408</v>
      </c>
      <c r="J3" s="116" t="s">
        <v>409</v>
      </c>
      <c r="K3" s="65" t="s">
        <v>410</v>
      </c>
    </row>
    <row r="4" spans="1:11" ht="13.5">
      <c r="A4" s="98">
        <v>2004002</v>
      </c>
      <c r="B4" s="98" t="s">
        <v>411</v>
      </c>
      <c r="C4" s="98" t="s">
        <v>412</v>
      </c>
      <c r="D4" s="97">
        <v>67</v>
      </c>
      <c r="E4" s="132"/>
      <c r="G4" s="116" t="s">
        <v>413</v>
      </c>
      <c r="H4" s="116" t="s">
        <v>414</v>
      </c>
      <c r="I4" s="116" t="s">
        <v>415</v>
      </c>
      <c r="J4" s="133">
        <v>1800</v>
      </c>
      <c r="K4" s="107">
        <f>HLOOKUP(LEFT(I4,2),$H$13:$K$15,3,0)</f>
        <v>950</v>
      </c>
    </row>
    <row r="5" spans="1:11" ht="13.5">
      <c r="A5" s="98">
        <v>2004003</v>
      </c>
      <c r="B5" s="98" t="s">
        <v>416</v>
      </c>
      <c r="C5" s="98" t="s">
        <v>412</v>
      </c>
      <c r="D5" s="97">
        <v>90</v>
      </c>
      <c r="E5" s="132"/>
      <c r="G5" s="116" t="s">
        <v>413</v>
      </c>
      <c r="H5" s="116" t="s">
        <v>417</v>
      </c>
      <c r="I5" s="116" t="s">
        <v>418</v>
      </c>
      <c r="J5" s="133">
        <v>1500</v>
      </c>
      <c r="K5" s="107">
        <f aca="true" t="shared" si="0" ref="K5:K10">HLOOKUP(LEFT(I5,2),$H$13:$K$15,3,0)</f>
        <v>870</v>
      </c>
    </row>
    <row r="6" spans="1:11" ht="13.5">
      <c r="A6" s="98">
        <v>2004004</v>
      </c>
      <c r="B6" s="98" t="s">
        <v>419</v>
      </c>
      <c r="C6" s="98" t="s">
        <v>420</v>
      </c>
      <c r="D6" s="97">
        <v>71</v>
      </c>
      <c r="E6" s="132"/>
      <c r="G6" s="116" t="s">
        <v>421</v>
      </c>
      <c r="H6" s="116" t="s">
        <v>422</v>
      </c>
      <c r="I6" s="116" t="s">
        <v>423</v>
      </c>
      <c r="J6" s="133">
        <v>1200</v>
      </c>
      <c r="K6" s="107">
        <f t="shared" si="0"/>
        <v>720</v>
      </c>
    </row>
    <row r="7" spans="1:11" ht="13.5">
      <c r="A7" s="98">
        <v>2004005</v>
      </c>
      <c r="B7" s="98" t="s">
        <v>424</v>
      </c>
      <c r="C7" s="98" t="s">
        <v>425</v>
      </c>
      <c r="D7" s="97">
        <v>96</v>
      </c>
      <c r="E7" s="132"/>
      <c r="G7" s="116" t="s">
        <v>421</v>
      </c>
      <c r="H7" s="116" t="s">
        <v>426</v>
      </c>
      <c r="I7" s="116" t="s">
        <v>427</v>
      </c>
      <c r="J7" s="133">
        <v>2200</v>
      </c>
      <c r="K7" s="107">
        <f t="shared" si="0"/>
        <v>870</v>
      </c>
    </row>
    <row r="8" spans="1:11" ht="13.5">
      <c r="A8" s="98">
        <v>2004006</v>
      </c>
      <c r="B8" s="98" t="s">
        <v>428</v>
      </c>
      <c r="C8" s="98" t="s">
        <v>425</v>
      </c>
      <c r="D8" s="97">
        <v>98</v>
      </c>
      <c r="E8" s="132"/>
      <c r="G8" s="116" t="s">
        <v>429</v>
      </c>
      <c r="H8" s="116" t="s">
        <v>430</v>
      </c>
      <c r="I8" s="116" t="s">
        <v>431</v>
      </c>
      <c r="J8" s="133">
        <v>1300</v>
      </c>
      <c r="K8" s="107">
        <f t="shared" si="0"/>
        <v>720</v>
      </c>
    </row>
    <row r="9" spans="1:11" ht="13.5">
      <c r="A9" s="98">
        <v>2004007</v>
      </c>
      <c r="B9" s="98" t="s">
        <v>432</v>
      </c>
      <c r="C9" s="98" t="s">
        <v>420</v>
      </c>
      <c r="D9" s="97">
        <v>100</v>
      </c>
      <c r="E9" s="132"/>
      <c r="G9" s="116" t="s">
        <v>429</v>
      </c>
      <c r="H9" s="116" t="s">
        <v>433</v>
      </c>
      <c r="I9" s="116" t="s">
        <v>434</v>
      </c>
      <c r="J9" s="133">
        <v>2000</v>
      </c>
      <c r="K9" s="107">
        <f t="shared" si="0"/>
        <v>1250</v>
      </c>
    </row>
    <row r="10" spans="1:11" ht="13.5">
      <c r="A10" s="98">
        <v>2004008</v>
      </c>
      <c r="B10" s="98" t="s">
        <v>435</v>
      </c>
      <c r="C10" s="98" t="s">
        <v>406</v>
      </c>
      <c r="D10" s="97">
        <v>53</v>
      </c>
      <c r="E10" s="132"/>
      <c r="G10" s="116" t="s">
        <v>436</v>
      </c>
      <c r="H10" s="116" t="s">
        <v>437</v>
      </c>
      <c r="I10" s="116" t="s">
        <v>438</v>
      </c>
      <c r="J10" s="133">
        <v>1000</v>
      </c>
      <c r="K10" s="107">
        <f t="shared" si="0"/>
        <v>720</v>
      </c>
    </row>
    <row r="11" spans="1:5" ht="13.5">
      <c r="A11" s="98">
        <v>2004009</v>
      </c>
      <c r="B11" s="98" t="s">
        <v>439</v>
      </c>
      <c r="C11" s="98" t="s">
        <v>425</v>
      </c>
      <c r="D11" s="97">
        <v>45</v>
      </c>
      <c r="E11" s="132"/>
    </row>
    <row r="12" ht="13.5">
      <c r="G12" t="s">
        <v>440</v>
      </c>
    </row>
    <row r="13" spans="3:11" ht="13.5">
      <c r="C13" s="126" t="s">
        <v>441</v>
      </c>
      <c r="D13" s="134">
        <f>ROUNDUP(DSTDEV(A2:D11,D2,C2:C3),1)</f>
        <v>19.900000000000002</v>
      </c>
      <c r="G13" s="116" t="s">
        <v>442</v>
      </c>
      <c r="H13" s="116" t="s">
        <v>443</v>
      </c>
      <c r="I13" s="116" t="s">
        <v>444</v>
      </c>
      <c r="J13" s="116" t="s">
        <v>445</v>
      </c>
      <c r="K13" s="116" t="s">
        <v>446</v>
      </c>
    </row>
    <row r="14" spans="3:11" ht="13.5">
      <c r="C14" s="135"/>
      <c r="D14" s="136"/>
      <c r="G14" s="116" t="s">
        <v>447</v>
      </c>
      <c r="H14" s="137">
        <v>0.27</v>
      </c>
      <c r="I14" s="137">
        <v>0.35</v>
      </c>
      <c r="J14" s="137">
        <v>0.23</v>
      </c>
      <c r="K14" s="137">
        <v>0.15</v>
      </c>
    </row>
    <row r="15" spans="1:11" ht="13.5">
      <c r="A15" t="s">
        <v>448</v>
      </c>
      <c r="G15" s="116" t="s">
        <v>410</v>
      </c>
      <c r="H15" s="117">
        <v>1250</v>
      </c>
      <c r="I15" s="117">
        <v>950</v>
      </c>
      <c r="J15" s="117">
        <v>870</v>
      </c>
      <c r="K15" s="117">
        <v>720</v>
      </c>
    </row>
    <row r="16" spans="1:5" ht="13.5">
      <c r="A16" s="116" t="s">
        <v>387</v>
      </c>
      <c r="B16" s="116" t="s">
        <v>449</v>
      </c>
      <c r="C16" s="116" t="s">
        <v>450</v>
      </c>
      <c r="D16" s="116" t="s">
        <v>451</v>
      </c>
      <c r="E16" s="65" t="s">
        <v>452</v>
      </c>
    </row>
    <row r="17" spans="1:5" ht="13.5">
      <c r="A17" s="116" t="s">
        <v>453</v>
      </c>
      <c r="B17" s="116">
        <v>75</v>
      </c>
      <c r="C17" s="116">
        <v>86</v>
      </c>
      <c r="D17" s="116">
        <v>85</v>
      </c>
      <c r="E17" s="116">
        <f>IF(SUM(B17:D17)&gt;=270,"우수상","")</f>
      </c>
    </row>
    <row r="18" spans="1:7" ht="13.5">
      <c r="A18" s="116" t="s">
        <v>454</v>
      </c>
      <c r="B18" s="116">
        <v>92</v>
      </c>
      <c r="C18" s="116">
        <v>89</v>
      </c>
      <c r="D18" s="116">
        <v>94</v>
      </c>
      <c r="E18" s="116" t="str">
        <f aca="true" t="shared" si="1" ref="E18:E24">IF(SUM(B18:D18)&gt;=270,"우수상","")</f>
        <v>우수상</v>
      </c>
      <c r="G18" t="s">
        <v>455</v>
      </c>
    </row>
    <row r="19" spans="1:11" ht="13.5">
      <c r="A19" s="116" t="s">
        <v>456</v>
      </c>
      <c r="B19" s="116">
        <v>50</v>
      </c>
      <c r="C19" s="116">
        <v>98</v>
      </c>
      <c r="D19" s="116">
        <v>90</v>
      </c>
      <c r="E19" s="116">
        <f t="shared" si="1"/>
      </c>
      <c r="G19" s="116" t="s">
        <v>457</v>
      </c>
      <c r="H19" s="116" t="s">
        <v>458</v>
      </c>
      <c r="I19" s="116" t="s">
        <v>459</v>
      </c>
      <c r="J19" s="116" t="s">
        <v>460</v>
      </c>
      <c r="K19" s="65" t="s">
        <v>461</v>
      </c>
    </row>
    <row r="20" spans="1:11" ht="13.5">
      <c r="A20" s="116" t="s">
        <v>462</v>
      </c>
      <c r="B20" s="116">
        <v>55</v>
      </c>
      <c r="C20" s="116">
        <v>90</v>
      </c>
      <c r="D20" s="116">
        <v>95</v>
      </c>
      <c r="E20" s="116">
        <f t="shared" si="1"/>
      </c>
      <c r="G20" s="116" t="s">
        <v>463</v>
      </c>
      <c r="H20" s="116" t="s">
        <v>464</v>
      </c>
      <c r="I20" s="116" t="s">
        <v>343</v>
      </c>
      <c r="J20" s="116">
        <v>24</v>
      </c>
      <c r="K20" s="116" t="str">
        <f>CHOOSE(RIGHT(G20,1),"청평","대성리","대천","파주")</f>
        <v>청평</v>
      </c>
    </row>
    <row r="21" spans="1:11" ht="13.5">
      <c r="A21" s="116" t="s">
        <v>465</v>
      </c>
      <c r="B21" s="116">
        <v>65</v>
      </c>
      <c r="C21" s="116">
        <v>85</v>
      </c>
      <c r="D21" s="116">
        <v>70</v>
      </c>
      <c r="E21" s="116">
        <f t="shared" si="1"/>
      </c>
      <c r="G21" s="116" t="s">
        <v>466</v>
      </c>
      <c r="H21" s="116" t="s">
        <v>467</v>
      </c>
      <c r="I21" s="116" t="s">
        <v>346</v>
      </c>
      <c r="J21" s="116">
        <v>32</v>
      </c>
      <c r="K21" s="116" t="str">
        <f aca="true" t="shared" si="2" ref="K21:K27">CHOOSE(RIGHT(G21,1),"청평","대성리","대천","파주")</f>
        <v>대성리</v>
      </c>
    </row>
    <row r="22" spans="1:11" ht="13.5">
      <c r="A22" s="116" t="s">
        <v>468</v>
      </c>
      <c r="B22" s="116">
        <v>75</v>
      </c>
      <c r="C22" s="116">
        <v>65</v>
      </c>
      <c r="D22" s="116">
        <v>40</v>
      </c>
      <c r="E22" s="116">
        <f t="shared" si="1"/>
      </c>
      <c r="G22" s="116" t="s">
        <v>469</v>
      </c>
      <c r="H22" s="116" t="s">
        <v>470</v>
      </c>
      <c r="I22" s="116" t="s">
        <v>346</v>
      </c>
      <c r="J22" s="116">
        <v>45</v>
      </c>
      <c r="K22" s="116" t="str">
        <f t="shared" si="2"/>
        <v>대천</v>
      </c>
    </row>
    <row r="23" spans="1:11" ht="13.5">
      <c r="A23" s="116" t="s">
        <v>471</v>
      </c>
      <c r="B23" s="116">
        <v>86</v>
      </c>
      <c r="C23" s="116">
        <v>100</v>
      </c>
      <c r="D23" s="116">
        <v>95</v>
      </c>
      <c r="E23" s="116" t="str">
        <f t="shared" si="1"/>
        <v>우수상</v>
      </c>
      <c r="G23" s="116" t="s">
        <v>472</v>
      </c>
      <c r="H23" s="116" t="s">
        <v>473</v>
      </c>
      <c r="I23" s="116" t="s">
        <v>349</v>
      </c>
      <c r="J23" s="116">
        <v>68</v>
      </c>
      <c r="K23" s="116" t="str">
        <f t="shared" si="2"/>
        <v>파주</v>
      </c>
    </row>
    <row r="24" spans="1:11" ht="13.5">
      <c r="A24" s="116" t="s">
        <v>474</v>
      </c>
      <c r="B24" s="116">
        <v>85</v>
      </c>
      <c r="C24" s="116">
        <v>68</v>
      </c>
      <c r="D24" s="116">
        <v>98</v>
      </c>
      <c r="E24" s="116">
        <f t="shared" si="1"/>
      </c>
      <c r="G24" s="116" t="s">
        <v>475</v>
      </c>
      <c r="H24" s="116" t="s">
        <v>476</v>
      </c>
      <c r="I24" s="116" t="s">
        <v>349</v>
      </c>
      <c r="J24" s="116">
        <v>55</v>
      </c>
      <c r="K24" s="116" t="str">
        <f t="shared" si="2"/>
        <v>대성리</v>
      </c>
    </row>
    <row r="25" spans="7:11" ht="13.5">
      <c r="G25" s="116" t="s">
        <v>477</v>
      </c>
      <c r="H25" s="116" t="s">
        <v>478</v>
      </c>
      <c r="I25" s="116" t="s">
        <v>479</v>
      </c>
      <c r="J25" s="116">
        <v>24</v>
      </c>
      <c r="K25" s="116" t="str">
        <f t="shared" si="2"/>
        <v>대성리</v>
      </c>
    </row>
    <row r="26" spans="7:11" ht="13.5">
      <c r="G26" s="116" t="s">
        <v>480</v>
      </c>
      <c r="H26" s="116" t="s">
        <v>481</v>
      </c>
      <c r="I26" s="116" t="s">
        <v>482</v>
      </c>
      <c r="J26" s="116">
        <v>58</v>
      </c>
      <c r="K26" s="116" t="str">
        <f t="shared" si="2"/>
        <v>대천</v>
      </c>
    </row>
    <row r="27" spans="1:11" ht="13.5">
      <c r="A27" t="s">
        <v>483</v>
      </c>
      <c r="E27" t="s">
        <v>484</v>
      </c>
      <c r="G27" s="116" t="s">
        <v>485</v>
      </c>
      <c r="H27" s="116" t="s">
        <v>486</v>
      </c>
      <c r="I27" s="116" t="s">
        <v>482</v>
      </c>
      <c r="J27" s="116">
        <v>30</v>
      </c>
      <c r="K27" s="116" t="str">
        <f t="shared" si="2"/>
        <v>청평</v>
      </c>
    </row>
    <row r="28" spans="1:5" ht="13.5">
      <c r="A28" s="116" t="s">
        <v>487</v>
      </c>
      <c r="B28" s="116" t="s">
        <v>488</v>
      </c>
      <c r="C28" s="116" t="s">
        <v>489</v>
      </c>
      <c r="D28" s="116" t="s">
        <v>490</v>
      </c>
      <c r="E28" s="116" t="s">
        <v>3</v>
      </c>
    </row>
    <row r="29" spans="1:5" ht="13.5">
      <c r="A29" s="116" t="s">
        <v>491</v>
      </c>
      <c r="B29" s="116">
        <v>78</v>
      </c>
      <c r="C29" s="116">
        <v>86</v>
      </c>
      <c r="D29" s="116">
        <v>75</v>
      </c>
      <c r="E29" s="116">
        <f aca="true" t="shared" si="3" ref="E29:E35">SUM(C29:D29)</f>
        <v>161</v>
      </c>
    </row>
    <row r="30" spans="1:11" ht="13.5">
      <c r="A30" s="116" t="s">
        <v>492</v>
      </c>
      <c r="B30" s="116">
        <v>85</v>
      </c>
      <c r="C30" s="116">
        <v>86</v>
      </c>
      <c r="D30" s="116">
        <v>95</v>
      </c>
      <c r="E30" s="116">
        <f t="shared" si="3"/>
        <v>181</v>
      </c>
      <c r="F30" s="181" t="s">
        <v>493</v>
      </c>
      <c r="G30" s="181"/>
      <c r="H30" s="181"/>
      <c r="I30" s="181"/>
      <c r="J30" s="181"/>
      <c r="K30" s="181"/>
    </row>
    <row r="31" spans="1:11" ht="13.5">
      <c r="A31" s="116" t="s">
        <v>491</v>
      </c>
      <c r="B31" s="116">
        <v>98</v>
      </c>
      <c r="C31" s="116">
        <v>78</v>
      </c>
      <c r="D31" s="116">
        <v>98</v>
      </c>
      <c r="E31" s="116">
        <f t="shared" si="3"/>
        <v>176</v>
      </c>
      <c r="F31" s="182">
        <f>ABS(DMAX(A28:E35,B28,A28:A29)-DMIN(A28:E35,D28,A28:A29))</f>
        <v>25</v>
      </c>
      <c r="G31" s="182"/>
      <c r="H31" s="182"/>
      <c r="I31" s="182"/>
      <c r="J31" s="182"/>
      <c r="K31" s="182"/>
    </row>
    <row r="32" spans="1:5" ht="13.5">
      <c r="A32" s="116" t="s">
        <v>494</v>
      </c>
      <c r="B32" s="116">
        <v>100</v>
      </c>
      <c r="C32" s="116">
        <v>95</v>
      </c>
      <c r="D32" s="116">
        <v>98</v>
      </c>
      <c r="E32" s="116">
        <f t="shared" si="3"/>
        <v>193</v>
      </c>
    </row>
    <row r="33" spans="1:5" ht="13.5">
      <c r="A33" s="116" t="s">
        <v>492</v>
      </c>
      <c r="B33" s="116">
        <v>85</v>
      </c>
      <c r="C33" s="116">
        <v>75</v>
      </c>
      <c r="D33" s="116">
        <v>75</v>
      </c>
      <c r="E33" s="116">
        <f t="shared" si="3"/>
        <v>150</v>
      </c>
    </row>
    <row r="34" spans="1:5" ht="13.5">
      <c r="A34" s="116" t="s">
        <v>491</v>
      </c>
      <c r="B34" s="116">
        <v>100</v>
      </c>
      <c r="C34" s="116">
        <v>95</v>
      </c>
      <c r="D34" s="116">
        <v>98</v>
      </c>
      <c r="E34" s="116">
        <f t="shared" si="3"/>
        <v>193</v>
      </c>
    </row>
    <row r="35" spans="1:5" ht="13.5">
      <c r="A35" s="116" t="s">
        <v>494</v>
      </c>
      <c r="B35" s="116">
        <v>85</v>
      </c>
      <c r="C35" s="116">
        <v>75</v>
      </c>
      <c r="D35" s="116">
        <v>75</v>
      </c>
      <c r="E35" s="116">
        <f t="shared" si="3"/>
        <v>150</v>
      </c>
    </row>
  </sheetData>
  <sheetProtection/>
  <mergeCells count="2">
    <mergeCell ref="F30:K30"/>
    <mergeCell ref="F31:K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0.4453125" style="0" customWidth="1"/>
    <col min="2" max="3" width="11.5546875" style="0" bestFit="1" customWidth="1"/>
    <col min="4" max="4" width="9.88671875" style="0" bestFit="1" customWidth="1"/>
  </cols>
  <sheetData>
    <row r="1" spans="1:8" ht="13.5">
      <c r="A1" t="s">
        <v>510</v>
      </c>
      <c r="F1" s="171" t="s">
        <v>495</v>
      </c>
      <c r="G1" s="171"/>
      <c r="H1" s="171"/>
    </row>
    <row r="3" spans="1:8" ht="13.5">
      <c r="A3" s="1" t="s">
        <v>496</v>
      </c>
      <c r="B3" s="1" t="s">
        <v>298</v>
      </c>
      <c r="C3" s="1" t="s">
        <v>299</v>
      </c>
      <c r="D3" s="21" t="s">
        <v>249</v>
      </c>
      <c r="F3" s="138" t="s">
        <v>497</v>
      </c>
      <c r="G3" s="138" t="s">
        <v>498</v>
      </c>
      <c r="H3" s="141" t="s">
        <v>499</v>
      </c>
    </row>
    <row r="4" spans="1:8" ht="13.5">
      <c r="A4" s="4" t="s">
        <v>511</v>
      </c>
      <c r="B4" s="4">
        <v>10</v>
      </c>
      <c r="C4" s="83">
        <v>25000</v>
      </c>
      <c r="D4" s="83">
        <f>B4*C4</f>
        <v>250000</v>
      </c>
      <c r="F4" s="138" t="s">
        <v>500</v>
      </c>
      <c r="G4" s="107">
        <v>6</v>
      </c>
      <c r="H4" s="139">
        <f aca="true" t="shared" si="0" ref="H4:H9">G4/$G$9</f>
        <v>0.15789473684210525</v>
      </c>
    </row>
    <row r="5" spans="1:8" ht="13.5">
      <c r="A5" s="4" t="s">
        <v>512</v>
      </c>
      <c r="B5" s="4">
        <v>3</v>
      </c>
      <c r="C5" s="83">
        <v>1000</v>
      </c>
      <c r="D5" s="83">
        <f>B5*C5</f>
        <v>3000</v>
      </c>
      <c r="F5" s="138" t="s">
        <v>501</v>
      </c>
      <c r="G5" s="107">
        <v>9</v>
      </c>
      <c r="H5" s="139">
        <f t="shared" si="0"/>
        <v>0.23684210526315788</v>
      </c>
    </row>
    <row r="6" spans="1:8" ht="13.5">
      <c r="A6" s="4" t="s">
        <v>502</v>
      </c>
      <c r="B6" s="4">
        <v>5</v>
      </c>
      <c r="C6" s="83">
        <v>500</v>
      </c>
      <c r="D6" s="83">
        <f>B6*C6</f>
        <v>2500</v>
      </c>
      <c r="F6" s="138" t="s">
        <v>503</v>
      </c>
      <c r="G6" s="107">
        <v>8</v>
      </c>
      <c r="H6" s="139">
        <f t="shared" si="0"/>
        <v>0.21052631578947367</v>
      </c>
    </row>
    <row r="7" spans="1:8" ht="13.5">
      <c r="A7" s="4" t="s">
        <v>513</v>
      </c>
      <c r="B7" s="4">
        <v>12</v>
      </c>
      <c r="C7" s="83">
        <v>20000</v>
      </c>
      <c r="D7" s="83">
        <f>B7*C7</f>
        <v>240000</v>
      </c>
      <c r="F7" s="138" t="s">
        <v>504</v>
      </c>
      <c r="G7" s="107">
        <v>5</v>
      </c>
      <c r="H7" s="139">
        <f t="shared" si="0"/>
        <v>0.13157894736842105</v>
      </c>
    </row>
    <row r="8" spans="6:8" ht="13.5">
      <c r="F8" s="138" t="s">
        <v>505</v>
      </c>
      <c r="G8" s="107">
        <v>10</v>
      </c>
      <c r="H8" s="139">
        <f t="shared" si="0"/>
        <v>0.2631578947368421</v>
      </c>
    </row>
    <row r="9" spans="6:8" ht="13.5">
      <c r="F9" s="138" t="s">
        <v>506</v>
      </c>
      <c r="G9" s="107">
        <v>38</v>
      </c>
      <c r="H9" s="139">
        <f t="shared" si="0"/>
        <v>1</v>
      </c>
    </row>
    <row r="10" ht="13.5">
      <c r="A10" t="s">
        <v>514</v>
      </c>
    </row>
    <row r="11" spans="1:4" ht="13.5">
      <c r="A11" s="4"/>
      <c r="B11" s="4" t="s">
        <v>507</v>
      </c>
      <c r="C11" s="4" t="s">
        <v>508</v>
      </c>
      <c r="D11" s="4" t="s">
        <v>509</v>
      </c>
    </row>
    <row r="12" spans="1:4" ht="13.5">
      <c r="A12" s="4" t="s">
        <v>354</v>
      </c>
      <c r="B12" s="101">
        <v>1500000</v>
      </c>
      <c r="C12" s="101">
        <v>1000000</v>
      </c>
      <c r="D12" s="101">
        <v>700000</v>
      </c>
    </row>
    <row r="13" spans="1:4" ht="13.5">
      <c r="A13" s="142">
        <v>0.05</v>
      </c>
      <c r="B13" s="83">
        <f>B$12-B$12*$A13</f>
        <v>1425000</v>
      </c>
      <c r="C13" s="83">
        <f>C$12-C$12*$A13</f>
        <v>950000</v>
      </c>
      <c r="D13" s="83">
        <f>D$12-D$12*$A13</f>
        <v>665000</v>
      </c>
    </row>
    <row r="14" spans="1:4" ht="13.5">
      <c r="A14" s="142">
        <v>0.1</v>
      </c>
      <c r="B14" s="83">
        <f aca="true" t="shared" si="1" ref="B14:D16">B$12-B$12*$A14</f>
        <v>1350000</v>
      </c>
      <c r="C14" s="83">
        <f t="shared" si="1"/>
        <v>900000</v>
      </c>
      <c r="D14" s="83">
        <f t="shared" si="1"/>
        <v>630000</v>
      </c>
    </row>
    <row r="15" spans="1:4" ht="13.5">
      <c r="A15" s="142">
        <v>0.15</v>
      </c>
      <c r="B15" s="83">
        <f t="shared" si="1"/>
        <v>1275000</v>
      </c>
      <c r="C15" s="83">
        <f t="shared" si="1"/>
        <v>850000</v>
      </c>
      <c r="D15" s="83">
        <f t="shared" si="1"/>
        <v>595000</v>
      </c>
    </row>
    <row r="16" spans="1:4" ht="13.5">
      <c r="A16" s="142">
        <v>0.2</v>
      </c>
      <c r="B16" s="83">
        <f t="shared" si="1"/>
        <v>1200000</v>
      </c>
      <c r="C16" s="83">
        <f t="shared" si="1"/>
        <v>800000</v>
      </c>
      <c r="D16" s="83">
        <f t="shared" si="1"/>
        <v>560000</v>
      </c>
    </row>
    <row r="30" ht="13.5">
      <c r="E30" s="140"/>
    </row>
  </sheetData>
  <sheetProtection/>
  <mergeCells count="1">
    <mergeCell ref="F1:H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8.77734375" style="0" customWidth="1"/>
    <col min="2" max="2" width="17.10546875" style="0" customWidth="1"/>
  </cols>
  <sheetData>
    <row r="1" spans="1:2" ht="13.5">
      <c r="A1" s="4" t="s">
        <v>279</v>
      </c>
      <c r="B1" s="102"/>
    </row>
    <row r="2" spans="1:2" ht="13.5">
      <c r="A2" s="4" t="s">
        <v>280</v>
      </c>
      <c r="B2" s="105"/>
    </row>
    <row r="4" spans="1:2" ht="13.5">
      <c r="A4" s="1" t="s">
        <v>281</v>
      </c>
      <c r="B4" s="1" t="s">
        <v>270</v>
      </c>
    </row>
    <row r="5" spans="1:2" ht="13.5">
      <c r="A5" s="4" t="s">
        <v>271</v>
      </c>
      <c r="B5" s="43"/>
    </row>
    <row r="6" spans="1:2" ht="13.5">
      <c r="A6" s="4" t="s">
        <v>272</v>
      </c>
      <c r="B6" s="43"/>
    </row>
    <row r="7" spans="1:2" ht="13.5">
      <c r="A7" s="4" t="s">
        <v>273</v>
      </c>
      <c r="B7" s="43"/>
    </row>
    <row r="8" spans="1:2" ht="13.5">
      <c r="A8" s="4" t="s">
        <v>274</v>
      </c>
      <c r="B8" s="43"/>
    </row>
    <row r="9" spans="1:2" ht="13.5">
      <c r="A9" s="4" t="s">
        <v>275</v>
      </c>
      <c r="B9" s="43"/>
    </row>
    <row r="10" spans="1:2" ht="13.5">
      <c r="A10" s="4" t="s">
        <v>276</v>
      </c>
      <c r="B10" s="43"/>
    </row>
    <row r="11" spans="1:2" ht="13.5">
      <c r="A11" s="4" t="s">
        <v>277</v>
      </c>
      <c r="B11" s="102"/>
    </row>
    <row r="12" spans="1:2" ht="13.5">
      <c r="A12" s="4" t="s">
        <v>278</v>
      </c>
      <c r="B12" s="103"/>
    </row>
    <row r="13" spans="1:2" ht="13.5">
      <c r="A13" s="4" t="s">
        <v>282</v>
      </c>
      <c r="B13" s="43"/>
    </row>
    <row r="14" spans="1:2" ht="13.5">
      <c r="A14" s="4" t="s">
        <v>283</v>
      </c>
      <c r="B14" s="10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18.77734375" style="0" bestFit="1" customWidth="1"/>
    <col min="2" max="2" width="17.10546875" style="0" bestFit="1" customWidth="1"/>
  </cols>
  <sheetData>
    <row r="1" spans="1:2" ht="13.5">
      <c r="A1" s="4" t="s">
        <v>284</v>
      </c>
      <c r="B1" s="102">
        <f ca="1">TODAY()</f>
        <v>41261</v>
      </c>
    </row>
    <row r="2" spans="1:2" ht="13.5">
      <c r="A2" s="4" t="s">
        <v>285</v>
      </c>
      <c r="B2" s="105">
        <f ca="1">NOW()</f>
        <v>41261.47607326389</v>
      </c>
    </row>
    <row r="4" spans="1:2" ht="13.5">
      <c r="A4" s="1" t="s">
        <v>286</v>
      </c>
      <c r="B4" s="1" t="s">
        <v>287</v>
      </c>
    </row>
    <row r="5" spans="1:2" ht="13.5">
      <c r="A5" s="4" t="s">
        <v>288</v>
      </c>
      <c r="B5" s="43">
        <f>YEAR(B2)</f>
        <v>2012</v>
      </c>
    </row>
    <row r="6" spans="1:2" ht="13.5">
      <c r="A6" s="4" t="s">
        <v>289</v>
      </c>
      <c r="B6" s="43">
        <f>MONTH(B2)</f>
        <v>12</v>
      </c>
    </row>
    <row r="7" spans="1:2" ht="13.5">
      <c r="A7" s="4" t="s">
        <v>290</v>
      </c>
      <c r="B7" s="43">
        <f>DAY(B2)</f>
        <v>18</v>
      </c>
    </row>
    <row r="8" spans="1:2" ht="13.5">
      <c r="A8" s="4" t="s">
        <v>291</v>
      </c>
      <c r="B8" s="43">
        <f>HOUR(B2)</f>
        <v>11</v>
      </c>
    </row>
    <row r="9" spans="1:2" ht="13.5">
      <c r="A9" s="4" t="s">
        <v>292</v>
      </c>
      <c r="B9" s="43">
        <f>MINUTE(B2)</f>
        <v>25</v>
      </c>
    </row>
    <row r="10" spans="1:2" ht="13.5">
      <c r="A10" s="4" t="s">
        <v>293</v>
      </c>
      <c r="B10" s="43">
        <f>SECOND(B2)</f>
        <v>33</v>
      </c>
    </row>
    <row r="11" spans="1:2" ht="13.5">
      <c r="A11" s="4" t="s">
        <v>294</v>
      </c>
      <c r="B11" s="102">
        <f>DATE(B5,B6,B7)</f>
        <v>41261</v>
      </c>
    </row>
    <row r="12" spans="1:2" ht="13.5">
      <c r="A12" s="4" t="s">
        <v>295</v>
      </c>
      <c r="B12" s="103">
        <f>TIME(B8,B9,B10)</f>
        <v>0.47607638888888887</v>
      </c>
    </row>
    <row r="13" spans="1:2" ht="13.5">
      <c r="A13" s="4" t="s">
        <v>296</v>
      </c>
      <c r="B13" s="43">
        <f>WEEKDAY(B2)</f>
        <v>3</v>
      </c>
    </row>
    <row r="14" spans="1:2" ht="13.5">
      <c r="A14" s="4" t="s">
        <v>297</v>
      </c>
      <c r="B14" s="104">
        <f>WEEKDAY(B2)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0" customWidth="1"/>
    <col min="6" max="9" width="11.10546875" style="0" customWidth="1"/>
  </cols>
  <sheetData>
    <row r="2" spans="2:8" ht="16.5" customHeight="1">
      <c r="B2" s="13" t="s">
        <v>74</v>
      </c>
      <c r="C2" s="13" t="s">
        <v>75</v>
      </c>
      <c r="D2" s="13" t="s">
        <v>76</v>
      </c>
      <c r="E2" s="13" t="s">
        <v>77</v>
      </c>
      <c r="F2" s="13" t="s">
        <v>515</v>
      </c>
      <c r="G2" s="13" t="s">
        <v>78</v>
      </c>
      <c r="H2" s="13" t="s">
        <v>79</v>
      </c>
    </row>
    <row r="3" spans="2:8" ht="16.5" customHeight="1">
      <c r="B3" s="1" t="s">
        <v>51</v>
      </c>
      <c r="C3" s="3">
        <v>75</v>
      </c>
      <c r="D3" s="1" t="s">
        <v>6</v>
      </c>
      <c r="E3" s="1" t="s">
        <v>7</v>
      </c>
      <c r="F3" s="11"/>
      <c r="G3" s="12"/>
      <c r="H3" s="12"/>
    </row>
    <row r="4" spans="2:8" ht="16.5" customHeight="1">
      <c r="B4" s="1" t="s">
        <v>52</v>
      </c>
      <c r="C4" s="3">
        <v>90</v>
      </c>
      <c r="D4" s="1" t="s">
        <v>6</v>
      </c>
      <c r="E4" s="1" t="s">
        <v>6</v>
      </c>
      <c r="F4" s="11"/>
      <c r="G4" s="12"/>
      <c r="H4" s="12"/>
    </row>
    <row r="5" spans="2:8" ht="16.5" customHeight="1">
      <c r="B5" s="1" t="s">
        <v>53</v>
      </c>
      <c r="C5" s="3">
        <v>40</v>
      </c>
      <c r="D5" s="1" t="s">
        <v>7</v>
      </c>
      <c r="E5" s="1" t="s">
        <v>8</v>
      </c>
      <c r="F5" s="11"/>
      <c r="G5" s="12"/>
      <c r="H5" s="12"/>
    </row>
    <row r="6" spans="2:8" ht="16.5" customHeight="1">
      <c r="B6" s="1" t="s">
        <v>54</v>
      </c>
      <c r="C6" s="3">
        <v>71</v>
      </c>
      <c r="D6" s="1" t="s">
        <v>8</v>
      </c>
      <c r="E6" s="1" t="s">
        <v>8</v>
      </c>
      <c r="F6" s="11"/>
      <c r="G6" s="12"/>
      <c r="H6" s="12"/>
    </row>
    <row r="7" spans="2:8" ht="16.5" customHeight="1">
      <c r="B7" s="1" t="s">
        <v>55</v>
      </c>
      <c r="C7" s="3">
        <v>95</v>
      </c>
      <c r="D7" s="1" t="s">
        <v>6</v>
      </c>
      <c r="E7" s="1" t="s">
        <v>6</v>
      </c>
      <c r="F7" s="11"/>
      <c r="G7" s="12"/>
      <c r="H7" s="12"/>
    </row>
    <row r="8" spans="2:8" ht="16.5" customHeight="1">
      <c r="B8" s="1" t="s">
        <v>56</v>
      </c>
      <c r="C8" s="3">
        <v>81</v>
      </c>
      <c r="D8" s="1" t="s">
        <v>8</v>
      </c>
      <c r="E8" s="1" t="s">
        <v>7</v>
      </c>
      <c r="F8" s="11"/>
      <c r="G8" s="12"/>
      <c r="H8" s="12"/>
    </row>
    <row r="9" spans="2:8" ht="16.5" customHeight="1">
      <c r="B9" s="1" t="s">
        <v>57</v>
      </c>
      <c r="C9" s="3">
        <v>80</v>
      </c>
      <c r="D9" s="1" t="s">
        <v>8</v>
      </c>
      <c r="E9" s="1" t="s">
        <v>6</v>
      </c>
      <c r="F9" s="11"/>
      <c r="G9" s="12"/>
      <c r="H9" s="12"/>
    </row>
    <row r="10" spans="2:3" ht="13.5">
      <c r="B10" s="2"/>
      <c r="C10" s="2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0" customWidth="1"/>
    <col min="6" max="9" width="11.10546875" style="0" customWidth="1"/>
  </cols>
  <sheetData>
    <row r="2" spans="2:8" ht="16.5" customHeight="1">
      <c r="B2" s="13" t="s">
        <v>58</v>
      </c>
      <c r="C2" s="13" t="s">
        <v>59</v>
      </c>
      <c r="D2" s="13" t="s">
        <v>60</v>
      </c>
      <c r="E2" s="13" t="s">
        <v>61</v>
      </c>
      <c r="F2" s="13" t="s">
        <v>515</v>
      </c>
      <c r="G2" s="13" t="s">
        <v>62</v>
      </c>
      <c r="H2" s="13" t="s">
        <v>63</v>
      </c>
    </row>
    <row r="3" spans="2:8" ht="16.5" customHeight="1">
      <c r="B3" s="1" t="s">
        <v>64</v>
      </c>
      <c r="C3" s="3">
        <v>75</v>
      </c>
      <c r="D3" s="1" t="s">
        <v>65</v>
      </c>
      <c r="E3" s="1" t="s">
        <v>66</v>
      </c>
      <c r="F3" s="11" t="str">
        <f aca="true" t="shared" si="0" ref="F3:F9">IF(C3&gt;=80,"합격","불합격")</f>
        <v>불합격</v>
      </c>
      <c r="G3" s="12">
        <f aca="true" t="shared" si="1" ref="G3:G9">IF(E3="A",500000,IF(E3="B",300000,100000))</f>
        <v>100000</v>
      </c>
      <c r="H3" s="12">
        <f aca="true" t="shared" si="2" ref="H3:H9">IF(AND(D3="A",E3="A"),200000,"")</f>
      </c>
    </row>
    <row r="4" spans="2:8" ht="16.5" customHeight="1">
      <c r="B4" s="1" t="s">
        <v>67</v>
      </c>
      <c r="C4" s="3">
        <v>90</v>
      </c>
      <c r="D4" s="1" t="s">
        <v>65</v>
      </c>
      <c r="E4" s="1" t="s">
        <v>65</v>
      </c>
      <c r="F4" s="11" t="str">
        <f t="shared" si="0"/>
        <v>합격</v>
      </c>
      <c r="G4" s="12">
        <f t="shared" si="1"/>
        <v>500000</v>
      </c>
      <c r="H4" s="12">
        <f t="shared" si="2"/>
        <v>200000</v>
      </c>
    </row>
    <row r="5" spans="2:8" ht="16.5" customHeight="1">
      <c r="B5" s="1" t="s">
        <v>68</v>
      </c>
      <c r="C5" s="3">
        <v>40</v>
      </c>
      <c r="D5" s="1" t="s">
        <v>66</v>
      </c>
      <c r="E5" s="1" t="s">
        <v>69</v>
      </c>
      <c r="F5" s="11" t="str">
        <f t="shared" si="0"/>
        <v>불합격</v>
      </c>
      <c r="G5" s="12">
        <f t="shared" si="1"/>
        <v>300000</v>
      </c>
      <c r="H5" s="12">
        <f t="shared" si="2"/>
      </c>
    </row>
    <row r="6" spans="2:8" ht="16.5" customHeight="1">
      <c r="B6" s="1" t="s">
        <v>70</v>
      </c>
      <c r="C6" s="3">
        <v>71</v>
      </c>
      <c r="D6" s="1" t="s">
        <v>69</v>
      </c>
      <c r="E6" s="1" t="s">
        <v>69</v>
      </c>
      <c r="F6" s="11" t="str">
        <f t="shared" si="0"/>
        <v>불합격</v>
      </c>
      <c r="G6" s="12">
        <f t="shared" si="1"/>
        <v>300000</v>
      </c>
      <c r="H6" s="12">
        <f t="shared" si="2"/>
      </c>
    </row>
    <row r="7" spans="2:8" ht="16.5" customHeight="1">
      <c r="B7" s="1" t="s">
        <v>71</v>
      </c>
      <c r="C7" s="3">
        <v>95</v>
      </c>
      <c r="D7" s="1" t="s">
        <v>65</v>
      </c>
      <c r="E7" s="1" t="s">
        <v>65</v>
      </c>
      <c r="F7" s="11" t="str">
        <f t="shared" si="0"/>
        <v>합격</v>
      </c>
      <c r="G7" s="12">
        <f t="shared" si="1"/>
        <v>500000</v>
      </c>
      <c r="H7" s="12">
        <f t="shared" si="2"/>
        <v>200000</v>
      </c>
    </row>
    <row r="8" spans="2:8" ht="16.5" customHeight="1">
      <c r="B8" s="1" t="s">
        <v>72</v>
      </c>
      <c r="C8" s="3">
        <v>81</v>
      </c>
      <c r="D8" s="1" t="s">
        <v>69</v>
      </c>
      <c r="E8" s="1" t="s">
        <v>66</v>
      </c>
      <c r="F8" s="11" t="str">
        <f t="shared" si="0"/>
        <v>합격</v>
      </c>
      <c r="G8" s="12">
        <f t="shared" si="1"/>
        <v>100000</v>
      </c>
      <c r="H8" s="12">
        <f t="shared" si="2"/>
      </c>
    </row>
    <row r="9" spans="2:8" ht="16.5" customHeight="1">
      <c r="B9" s="1" t="s">
        <v>73</v>
      </c>
      <c r="C9" s="3">
        <v>80</v>
      </c>
      <c r="D9" s="1" t="s">
        <v>69</v>
      </c>
      <c r="E9" s="1" t="s">
        <v>65</v>
      </c>
      <c r="F9" s="11" t="str">
        <f t="shared" si="0"/>
        <v>합격</v>
      </c>
      <c r="G9" s="12">
        <f t="shared" si="1"/>
        <v>500000</v>
      </c>
      <c r="H9" s="12">
        <f t="shared" si="2"/>
      </c>
    </row>
    <row r="10" spans="2:3" ht="13.5">
      <c r="B10" s="2"/>
      <c r="C10" s="2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5.77734375" style="0" customWidth="1"/>
    <col min="2" max="7" width="9.88671875" style="0" customWidth="1"/>
  </cols>
  <sheetData>
    <row r="2" spans="2:7" ht="15" customHeight="1">
      <c r="B2" s="7" t="s">
        <v>26</v>
      </c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</row>
    <row r="3" spans="2:7" ht="13.5">
      <c r="B3" s="7" t="s">
        <v>15</v>
      </c>
      <c r="C3" s="7" t="s">
        <v>32</v>
      </c>
      <c r="D3" s="7" t="s">
        <v>33</v>
      </c>
      <c r="E3" s="14">
        <v>39208</v>
      </c>
      <c r="F3" s="15">
        <v>12</v>
      </c>
      <c r="G3" s="15">
        <v>680000</v>
      </c>
    </row>
    <row r="4" spans="2:7" ht="13.5">
      <c r="B4" s="7" t="s">
        <v>16</v>
      </c>
      <c r="C4" s="7" t="s">
        <v>34</v>
      </c>
      <c r="D4" s="7" t="s">
        <v>35</v>
      </c>
      <c r="E4" s="14">
        <v>39278</v>
      </c>
      <c r="F4" s="15">
        <v>5</v>
      </c>
      <c r="G4" s="15">
        <v>520000</v>
      </c>
    </row>
    <row r="5" spans="2:7" ht="13.5">
      <c r="B5" s="7" t="s">
        <v>17</v>
      </c>
      <c r="C5" s="7" t="s">
        <v>36</v>
      </c>
      <c r="D5" s="7" t="s">
        <v>37</v>
      </c>
      <c r="E5" s="14">
        <v>39284</v>
      </c>
      <c r="F5" s="15">
        <v>18</v>
      </c>
      <c r="G5" s="15">
        <v>165000</v>
      </c>
    </row>
    <row r="6" spans="2:7" ht="13.5">
      <c r="B6" s="7" t="s">
        <v>18</v>
      </c>
      <c r="C6" s="7" t="s">
        <v>38</v>
      </c>
      <c r="D6" s="7" t="s">
        <v>37</v>
      </c>
      <c r="E6" s="14">
        <v>39314</v>
      </c>
      <c r="F6" s="15">
        <v>24</v>
      </c>
      <c r="G6" s="15">
        <v>438000</v>
      </c>
    </row>
    <row r="7" spans="2:7" ht="13.5">
      <c r="B7" s="7" t="s">
        <v>19</v>
      </c>
      <c r="C7" s="7" t="s">
        <v>39</v>
      </c>
      <c r="D7" s="7" t="s">
        <v>35</v>
      </c>
      <c r="E7" s="14">
        <v>39315</v>
      </c>
      <c r="F7" s="15">
        <v>13</v>
      </c>
      <c r="G7" s="15">
        <v>527000</v>
      </c>
    </row>
    <row r="8" spans="2:7" ht="13.5">
      <c r="B8" s="7" t="s">
        <v>20</v>
      </c>
      <c r="C8" s="7" t="s">
        <v>40</v>
      </c>
      <c r="D8" s="7" t="s">
        <v>33</v>
      </c>
      <c r="E8" s="14">
        <v>39340</v>
      </c>
      <c r="F8" s="15">
        <v>15</v>
      </c>
      <c r="G8" s="15">
        <v>350000</v>
      </c>
    </row>
    <row r="9" spans="2:7" ht="13.5">
      <c r="B9" s="7" t="s">
        <v>21</v>
      </c>
      <c r="C9" s="7" t="s">
        <v>41</v>
      </c>
      <c r="D9" s="7" t="s">
        <v>33</v>
      </c>
      <c r="E9" s="14">
        <v>39343</v>
      </c>
      <c r="F9" s="15">
        <v>9</v>
      </c>
      <c r="G9" s="15">
        <v>127000</v>
      </c>
    </row>
    <row r="10" spans="2:7" ht="13.5">
      <c r="B10" s="7" t="s">
        <v>22</v>
      </c>
      <c r="C10" s="7" t="s">
        <v>42</v>
      </c>
      <c r="D10" s="7" t="s">
        <v>35</v>
      </c>
      <c r="E10" s="14">
        <v>39350</v>
      </c>
      <c r="F10" s="15">
        <v>15</v>
      </c>
      <c r="G10" s="15">
        <v>628000</v>
      </c>
    </row>
    <row r="11" spans="2:7" ht="13.5">
      <c r="B11" s="7" t="s">
        <v>23</v>
      </c>
      <c r="C11" s="7" t="s">
        <v>43</v>
      </c>
      <c r="D11" s="7" t="s">
        <v>37</v>
      </c>
      <c r="E11" s="14">
        <v>39360</v>
      </c>
      <c r="F11" s="15">
        <v>10</v>
      </c>
      <c r="G11" s="15">
        <v>715000</v>
      </c>
    </row>
    <row r="12" spans="2:7" ht="13.5">
      <c r="B12" s="7" t="s">
        <v>24</v>
      </c>
      <c r="C12" s="7" t="s">
        <v>44</v>
      </c>
      <c r="D12" s="7" t="s">
        <v>33</v>
      </c>
      <c r="E12" s="14">
        <v>39367</v>
      </c>
      <c r="F12" s="15">
        <v>24</v>
      </c>
      <c r="G12" s="15">
        <v>357000</v>
      </c>
    </row>
    <row r="13" spans="2:7" ht="13.5">
      <c r="B13" s="7" t="s">
        <v>25</v>
      </c>
      <c r="C13" s="7" t="s">
        <v>45</v>
      </c>
      <c r="D13" s="7" t="s">
        <v>35</v>
      </c>
      <c r="E13" s="14">
        <v>39374</v>
      </c>
      <c r="F13" s="15">
        <v>21</v>
      </c>
      <c r="G13" s="15">
        <v>495000</v>
      </c>
    </row>
    <row r="15" ht="14.25" thickBot="1"/>
    <row r="16" spans="2:7" ht="15" customHeight="1">
      <c r="B16" s="16" t="s">
        <v>28</v>
      </c>
      <c r="C16" s="10" t="s">
        <v>46</v>
      </c>
      <c r="D16" s="7" t="s">
        <v>47</v>
      </c>
      <c r="E16" s="7" t="s">
        <v>48</v>
      </c>
      <c r="F16" s="7" t="s">
        <v>49</v>
      </c>
      <c r="G16" s="7" t="s">
        <v>50</v>
      </c>
    </row>
    <row r="17" spans="2:7" ht="15" customHeight="1" thickBot="1">
      <c r="B17" s="17" t="s">
        <v>35</v>
      </c>
      <c r="C17" s="19"/>
      <c r="D17" s="20"/>
      <c r="E17" s="20"/>
      <c r="F17" s="20"/>
      <c r="G17" s="21"/>
    </row>
    <row r="18" spans="2:7" ht="13.5">
      <c r="B18" s="18"/>
      <c r="C18" s="18"/>
      <c r="D18" s="18"/>
      <c r="E18" s="18"/>
      <c r="F18" s="18"/>
      <c r="G18" s="18"/>
    </row>
    <row r="19" spans="2:7" ht="13.5">
      <c r="B19" s="18"/>
      <c r="C19" s="18"/>
      <c r="D19" s="18"/>
      <c r="E19" s="18"/>
      <c r="F19" s="18"/>
      <c r="G19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BookCafe</dc:creator>
  <cp:keywords/>
  <dc:description/>
  <cp:lastModifiedBy>교육장</cp:lastModifiedBy>
  <cp:lastPrinted>2005-07-23T16:44:57Z</cp:lastPrinted>
  <dcterms:created xsi:type="dcterms:W3CDTF">2001-06-04T03:09:21Z</dcterms:created>
  <dcterms:modified xsi:type="dcterms:W3CDTF">2012-12-18T02:25:38Z</dcterms:modified>
  <cp:category/>
  <cp:version/>
  <cp:contentType/>
  <cp:contentStatus/>
</cp:coreProperties>
</file>